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dleyil-my.sharepoint.com/personal/rromo_bradleyil_org/Documents/Desktop/"/>
    </mc:Choice>
  </mc:AlternateContent>
  <xr:revisionPtr revIDLastSave="17" documentId="8_{9918B179-E1EB-48DB-AE81-1FB3547A17C4}" xr6:coauthVersionLast="47" xr6:coauthVersionMax="47" xr10:uidLastSave="{D62BE7E2-F0CD-4FE9-9ABB-2C6BB8E04331}"/>
  <bookViews>
    <workbookView xWindow="57480" yWindow="-120" windowWidth="29040" windowHeight="15720" firstSheet="1" activeTab="1" xr2:uid="{00000000-000D-0000-FFFF-FFFF00000000}"/>
  </bookViews>
  <sheets>
    <sheet name="Sheet2" sheetId="20" state="hidden" r:id="rId1"/>
    <sheet name="Pay to be Published" sheetId="18" r:id="rId2"/>
  </sheets>
  <definedNames>
    <definedName name="_xlnm.Print_Area" localSheetId="1">'Pay to be Published'!$A$1:$K$99</definedName>
    <definedName name="_xlnm.Print_Area">#REF!</definedName>
    <definedName name="PRINT_AREA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8" l="1"/>
  <c r="F98" i="18"/>
  <c r="F97" i="18"/>
  <c r="F96" i="18"/>
  <c r="F88" i="18"/>
  <c r="F89" i="18"/>
  <c r="F90" i="18"/>
  <c r="F91" i="18"/>
  <c r="F92" i="18"/>
  <c r="F93" i="18"/>
  <c r="F94" i="18"/>
  <c r="F95" i="18"/>
  <c r="F87" i="18"/>
  <c r="F84" i="18"/>
  <c r="F83" i="18"/>
  <c r="F82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48" i="18"/>
  <c r="F54" i="18"/>
  <c r="F53" i="18"/>
  <c r="F52" i="18"/>
  <c r="F51" i="18"/>
  <c r="F50" i="18"/>
  <c r="F49" i="18"/>
  <c r="F44" i="18"/>
  <c r="F45" i="18"/>
  <c r="F46" i="18"/>
  <c r="F47" i="18"/>
  <c r="I41" i="18"/>
  <c r="G41" i="18"/>
  <c r="F41" i="18"/>
  <c r="K41" i="18" s="1"/>
  <c r="G40" i="18"/>
  <c r="I39" i="18"/>
  <c r="G39" i="18"/>
  <c r="I38" i="18"/>
  <c r="G38" i="18"/>
  <c r="I37" i="18"/>
  <c r="G37" i="18"/>
  <c r="I36" i="18"/>
  <c r="G36" i="18"/>
  <c r="I35" i="18"/>
  <c r="G35" i="18"/>
  <c r="I34" i="18"/>
  <c r="G34" i="18"/>
  <c r="I33" i="18"/>
  <c r="G33" i="18"/>
  <c r="I32" i="18"/>
  <c r="G32" i="18"/>
  <c r="I31" i="18"/>
  <c r="G31" i="18"/>
  <c r="I30" i="18"/>
  <c r="G30" i="18"/>
  <c r="I29" i="18"/>
  <c r="G29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I27" i="18"/>
  <c r="G27" i="18"/>
  <c r="F23" i="18"/>
  <c r="K23" i="18" s="1"/>
  <c r="F28" i="18"/>
  <c r="F27" i="18"/>
  <c r="E28" i="18"/>
  <c r="G23" i="18"/>
  <c r="F24" i="18"/>
  <c r="I21" i="18"/>
  <c r="G21" i="18"/>
  <c r="F21" i="18"/>
  <c r="I22" i="18"/>
  <c r="G22" i="18"/>
  <c r="F22" i="18"/>
  <c r="I20" i="18"/>
  <c r="G20" i="18"/>
  <c r="F20" i="18"/>
  <c r="I17" i="18"/>
  <c r="G17" i="18"/>
  <c r="F17" i="18"/>
  <c r="K17" i="18" s="1"/>
  <c r="I16" i="18"/>
  <c r="G16" i="18"/>
  <c r="I14" i="18"/>
  <c r="G14" i="18"/>
  <c r="I13" i="18"/>
  <c r="G13" i="18"/>
  <c r="F12" i="18"/>
  <c r="F13" i="18"/>
  <c r="F14" i="18"/>
  <c r="F15" i="18"/>
  <c r="F16" i="18"/>
  <c r="F5" i="18"/>
  <c r="F6" i="18"/>
  <c r="F7" i="18"/>
  <c r="F8" i="18"/>
  <c r="F9" i="18"/>
  <c r="F10" i="18"/>
  <c r="F11" i="18"/>
  <c r="F4" i="18"/>
  <c r="F3" i="18"/>
  <c r="E4" i="18"/>
  <c r="E3" i="18"/>
  <c r="K99" i="18" l="1"/>
  <c r="K98" i="18"/>
  <c r="K97" i="18"/>
  <c r="K96" i="18"/>
  <c r="K94" i="18"/>
  <c r="K93" i="18"/>
  <c r="K92" i="18"/>
  <c r="K90" i="18"/>
  <c r="K89" i="18"/>
  <c r="K88" i="18"/>
  <c r="K84" i="18"/>
  <c r="K83" i="18"/>
  <c r="K82" i="18"/>
  <c r="K79" i="18"/>
  <c r="K76" i="18"/>
  <c r="K72" i="18"/>
  <c r="K68" i="18"/>
  <c r="K64" i="18"/>
  <c r="K60" i="18"/>
  <c r="K56" i="18"/>
  <c r="K52" i="18"/>
  <c r="K51" i="18"/>
  <c r="K48" i="18"/>
  <c r="K47" i="18"/>
  <c r="K46" i="18"/>
  <c r="K45" i="18"/>
  <c r="K44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4" i="18"/>
  <c r="K21" i="18"/>
  <c r="K20" i="18"/>
  <c r="K14" i="18"/>
  <c r="K13" i="18"/>
  <c r="K12" i="18"/>
  <c r="K11" i="18"/>
  <c r="K10" i="18"/>
  <c r="K9" i="18"/>
  <c r="K8" i="18"/>
  <c r="K7" i="18"/>
  <c r="K6" i="18"/>
  <c r="K5" i="18"/>
  <c r="K4" i="18"/>
  <c r="K3" i="18"/>
  <c r="K71" i="18" l="1"/>
  <c r="K59" i="18"/>
  <c r="K87" i="18"/>
  <c r="K67" i="18"/>
  <c r="K80" i="18"/>
  <c r="K75" i="18"/>
  <c r="K55" i="18"/>
  <c r="K22" i="18"/>
  <c r="K63" i="18"/>
  <c r="K95" i="18"/>
  <c r="K15" i="18"/>
  <c r="K16" i="18"/>
  <c r="K91" i="18"/>
  <c r="K70" i="18"/>
  <c r="K77" i="18"/>
  <c r="K49" i="18"/>
  <c r="K53" i="18"/>
  <c r="K57" i="18"/>
  <c r="K61" i="18"/>
  <c r="K65" i="18"/>
  <c r="K69" i="18"/>
  <c r="K73" i="18"/>
  <c r="K81" i="18"/>
  <c r="K50" i="18"/>
  <c r="K54" i="18"/>
  <c r="K58" i="18"/>
  <c r="K62" i="18"/>
  <c r="K66" i="18"/>
  <c r="K74" i="18"/>
  <c r="K78" i="18"/>
  <c r="N13" i="20" l="1"/>
  <c r="D13" i="20"/>
  <c r="N12" i="20"/>
  <c r="M6" i="20"/>
  <c r="M7" i="20"/>
  <c r="M8" i="20"/>
  <c r="M9" i="20"/>
  <c r="M10" i="20"/>
  <c r="M11" i="20"/>
  <c r="M12" i="20"/>
  <c r="K9" i="20"/>
  <c r="L9" i="20"/>
  <c r="L8" i="20"/>
  <c r="K8" i="20"/>
  <c r="L4" i="20"/>
  <c r="L5" i="20"/>
  <c r="K4" i="20"/>
  <c r="K5" i="20"/>
  <c r="F12" i="20"/>
  <c r="G12" i="20"/>
  <c r="L6" i="20"/>
  <c r="K6" i="20"/>
  <c r="J6" i="20"/>
  <c r="H6" i="20"/>
  <c r="E6" i="20"/>
  <c r="F6" i="20"/>
  <c r="G6" i="20"/>
  <c r="N9" i="20"/>
  <c r="J11" i="20"/>
  <c r="H11" i="20"/>
  <c r="J10" i="20"/>
  <c r="H10" i="20"/>
  <c r="G10" i="20"/>
  <c r="G11" i="20"/>
  <c r="F9" i="20"/>
  <c r="G9" i="20"/>
  <c r="F8" i="20"/>
  <c r="N8" i="20" s="1"/>
  <c r="G8" i="20"/>
  <c r="L7" i="20"/>
  <c r="K7" i="20"/>
  <c r="J7" i="20"/>
  <c r="H7" i="20"/>
  <c r="E7" i="20"/>
  <c r="F7" i="20"/>
  <c r="G7" i="20"/>
  <c r="J5" i="20"/>
  <c r="H5" i="20"/>
  <c r="F5" i="20"/>
  <c r="G5" i="20"/>
  <c r="E5" i="20"/>
  <c r="G4" i="20"/>
  <c r="F4" i="20"/>
  <c r="L3" i="20"/>
  <c r="K3" i="20"/>
  <c r="J3" i="20"/>
  <c r="H3" i="20"/>
  <c r="D3" i="20"/>
  <c r="G3" i="20" s="1"/>
  <c r="L2" i="20"/>
  <c r="K2" i="20"/>
  <c r="J2" i="20"/>
  <c r="H2" i="20"/>
  <c r="D2" i="20"/>
  <c r="G2" i="20" s="1"/>
  <c r="M5" i="20" l="1"/>
  <c r="M4" i="20"/>
  <c r="N4" i="20"/>
  <c r="N5" i="20"/>
  <c r="N11" i="20"/>
  <c r="N10" i="20"/>
  <c r="N7" i="20"/>
  <c r="F3" i="20"/>
  <c r="M3" i="20"/>
  <c r="M2" i="20"/>
  <c r="E3" i="20"/>
  <c r="E2" i="20"/>
  <c r="F2" i="20"/>
  <c r="N3" i="20" l="1"/>
  <c r="N2" i="20"/>
</calcChain>
</file>

<file path=xl/sharedStrings.xml><?xml version="1.0" encoding="utf-8"?>
<sst xmlns="http://schemas.openxmlformats.org/spreadsheetml/2006/main" count="149" uniqueCount="77">
  <si>
    <t>Police Pension</t>
  </si>
  <si>
    <t>Administration</t>
  </si>
  <si>
    <t>Public Works</t>
  </si>
  <si>
    <t>Retiree Insurance</t>
  </si>
  <si>
    <t>Trustee</t>
  </si>
  <si>
    <t>Village Clerk</t>
  </si>
  <si>
    <t>Village Administrator</t>
  </si>
  <si>
    <t>Finance Director</t>
  </si>
  <si>
    <t>Assistant Finance Director</t>
  </si>
  <si>
    <t>Marketing Coordinator</t>
  </si>
  <si>
    <t>Holiday Pay</t>
  </si>
  <si>
    <t>Police Chief</t>
  </si>
  <si>
    <t>Deputy Chief</t>
  </si>
  <si>
    <t>Sergeant</t>
  </si>
  <si>
    <t>Fire Chief</t>
  </si>
  <si>
    <t>Deputy Fire Chief</t>
  </si>
  <si>
    <t>Management Analyst</t>
  </si>
  <si>
    <t>Community Development</t>
  </si>
  <si>
    <t>Community Development Director</t>
  </si>
  <si>
    <t>Code Officer</t>
  </si>
  <si>
    <t>Inspector</t>
  </si>
  <si>
    <t xml:space="preserve">Name </t>
  </si>
  <si>
    <t>Date of Hire</t>
  </si>
  <si>
    <t>Title</t>
  </si>
  <si>
    <t>FY '23
Proposed 
Salary</t>
  </si>
  <si>
    <t>IMRF 
10.1%</t>
  </si>
  <si>
    <t>FICA</t>
  </si>
  <si>
    <t>MED</t>
  </si>
  <si>
    <t>Health Insurance Cost ER 80%</t>
  </si>
  <si>
    <t>HRA Deductible</t>
  </si>
  <si>
    <t xml:space="preserve">Dental Insurance ER 80% </t>
  </si>
  <si>
    <t>STD</t>
  </si>
  <si>
    <t>Life</t>
  </si>
  <si>
    <t>Total Benefits</t>
  </si>
  <si>
    <t>Total Compensation</t>
  </si>
  <si>
    <t>Robert Romo</t>
  </si>
  <si>
    <t>Kym Nelson</t>
  </si>
  <si>
    <t>Deputy Clerk</t>
  </si>
  <si>
    <t>Craig Anderson</t>
  </si>
  <si>
    <t>Terry Memenga</t>
  </si>
  <si>
    <t>Public Works Director</t>
  </si>
  <si>
    <t>Dennis Peters</t>
  </si>
  <si>
    <t>PW Supervisor</t>
  </si>
  <si>
    <t>Bruce Page</t>
  </si>
  <si>
    <t>Donald Barber</t>
  </si>
  <si>
    <t>TBD</t>
  </si>
  <si>
    <t>Deputy Police Chief</t>
  </si>
  <si>
    <t>Philip Trudeau</t>
  </si>
  <si>
    <t>Police LT</t>
  </si>
  <si>
    <t>Robert Mason</t>
  </si>
  <si>
    <t>Don Kaderabek</t>
  </si>
  <si>
    <t>N/A</t>
  </si>
  <si>
    <t>Clothing 
Allowance</t>
  </si>
  <si>
    <t xml:space="preserve">Mayor </t>
  </si>
  <si>
    <t>Liquor Commissioner</t>
  </si>
  <si>
    <t>PW Director</t>
  </si>
  <si>
    <t>DPW Maintenance Worker</t>
  </si>
  <si>
    <t>DPW Maintenance worker</t>
  </si>
  <si>
    <t>Administrative Secretary - UB Clerk</t>
  </si>
  <si>
    <t>LT Paramedic</t>
  </si>
  <si>
    <t>Paramedic</t>
  </si>
  <si>
    <t>Administrative Secretary - Building Permits</t>
  </si>
  <si>
    <t>Administrative Secretary - Business License</t>
  </si>
  <si>
    <t>Pension</t>
  </si>
  <si>
    <t>Lieutenant</t>
  </si>
  <si>
    <t xml:space="preserve">Patrol Officer </t>
  </si>
  <si>
    <t>Executive Assistant Post '16 - Records Clerk</t>
  </si>
  <si>
    <t>Executive Assistant - Records Clerk</t>
  </si>
  <si>
    <t xml:space="preserve">Administrative Asst - PT </t>
  </si>
  <si>
    <t>PR Tax</t>
  </si>
  <si>
    <t xml:space="preserve">Health Insurance </t>
  </si>
  <si>
    <t xml:space="preserve">Dental Insurance </t>
  </si>
  <si>
    <t>STD &amp; Life</t>
  </si>
  <si>
    <t>Fire</t>
  </si>
  <si>
    <t>Police</t>
  </si>
  <si>
    <t>FY '26
Budgeted 
Salary</t>
  </si>
  <si>
    <t xml:space="preserve">Mayor's Assistant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</si>
</sst>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u/>
      <sz val="10"/>
      <name val="Arial"/>
      <family val="2"/>
    </font>
    <font>
      <sz val="12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Fill="1"/>
    <xf numFmtId="0" fontId="4" fillId="0" borderId="0" xfId="0" applyFont="1"/>
    <xf numFmtId="14" fontId="0" fillId="0" borderId="0" xfId="0" applyNumberFormat="1"/>
    <xf numFmtId="43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Alignment="1">
      <alignment horizontal="left" wrapText="1"/>
    </xf>
    <xf numFmtId="43" fontId="6" fillId="0" borderId="0" xfId="1" applyFont="1" applyFill="1" applyBorder="1"/>
    <xf numFmtId="43" fontId="0" fillId="0" borderId="0" xfId="1" applyFont="1"/>
    <xf numFmtId="43" fontId="0" fillId="0" borderId="1" xfId="1" applyFont="1" applyBorder="1"/>
    <xf numFmtId="43" fontId="6" fillId="0" borderId="1" xfId="1" applyFont="1" applyFill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43" fontId="5" fillId="0" borderId="0" xfId="1" applyFont="1" applyAlignment="1">
      <alignment horizontal="left"/>
    </xf>
    <xf numFmtId="43" fontId="4" fillId="0" borderId="0" xfId="1" applyFont="1"/>
    <xf numFmtId="39" fontId="3" fillId="0" borderId="0" xfId="1" applyNumberFormat="1" applyFont="1" applyAlignment="1">
      <alignment horizontal="center" wrapText="1"/>
    </xf>
    <xf numFmtId="39" fontId="0" fillId="0" borderId="0" xfId="1" applyNumberFormat="1" applyFont="1" applyAlignment="1"/>
    <xf numFmtId="43" fontId="0" fillId="0" borderId="0" xfId="1" applyFont="1" applyAlignment="1"/>
    <xf numFmtId="39" fontId="3" fillId="0" borderId="0" xfId="1" applyNumberFormat="1" applyFont="1" applyAlignment="1"/>
    <xf numFmtId="43" fontId="3" fillId="0" borderId="0" xfId="1" applyFont="1" applyAlignment="1"/>
    <xf numFmtId="39" fontId="0" fillId="0" borderId="0" xfId="1" applyNumberFormat="1" applyFont="1" applyFill="1" applyAlignment="1"/>
    <xf numFmtId="43" fontId="0" fillId="0" borderId="0" xfId="1" applyFont="1" applyFill="1" applyAlignment="1"/>
    <xf numFmtId="43" fontId="0" fillId="0" borderId="0" xfId="1" applyFont="1" applyFill="1" applyBorder="1" applyAlignment="1"/>
    <xf numFmtId="39" fontId="0" fillId="0" borderId="0" xfId="1" applyNumberFormat="1" applyFont="1" applyFill="1" applyBorder="1" applyAlignme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Currency 2" xfId="5" xr:uid="{00000000-0005-0000-0000-000003000000}"/>
    <cellStyle name="Normal" xfId="0" builtinId="0"/>
    <cellStyle name="Normal 2" xfId="2" xr:uid="{00000000-0005-0000-0000-000005000000}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AE7F-46CC-48E0-9599-50D2CF1857AC}">
  <dimension ref="A1:N15"/>
  <sheetViews>
    <sheetView topLeftCell="B1" workbookViewId="0">
      <selection activeCell="C7" sqref="C7"/>
    </sheetView>
  </sheetViews>
  <sheetFormatPr defaultRowHeight="15.5" x14ac:dyDescent="0.35"/>
  <cols>
    <col min="1" max="1" width="13.3046875" bestFit="1" customWidth="1"/>
    <col min="2" max="2" width="9.07421875" bestFit="1" customWidth="1"/>
    <col min="3" max="3" width="18.53515625" customWidth="1"/>
    <col min="4" max="4" width="13.53515625" bestFit="1" customWidth="1"/>
    <col min="5" max="5" width="13.69140625" bestFit="1" customWidth="1"/>
    <col min="8" max="8" width="10" bestFit="1" customWidth="1"/>
    <col min="13" max="13" width="10" bestFit="1" customWidth="1"/>
    <col min="14" max="14" width="12.4609375" bestFit="1" customWidth="1"/>
  </cols>
  <sheetData>
    <row r="1" spans="1:14" ht="52.5" x14ac:dyDescent="0.35">
      <c r="A1" s="1" t="s">
        <v>21</v>
      </c>
      <c r="B1" s="1" t="s">
        <v>22</v>
      </c>
      <c r="C1" s="1" t="s">
        <v>23</v>
      </c>
      <c r="D1" s="2" t="s">
        <v>24</v>
      </c>
      <c r="E1" s="2" t="s">
        <v>25</v>
      </c>
      <c r="F1" s="3" t="s">
        <v>26</v>
      </c>
      <c r="G1" s="3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</row>
    <row r="2" spans="1:14" x14ac:dyDescent="0.35">
      <c r="A2" s="9" t="s">
        <v>35</v>
      </c>
      <c r="B2" s="9">
        <v>43508</v>
      </c>
      <c r="C2" s="6" t="s">
        <v>7</v>
      </c>
      <c r="D2" s="11">
        <f>123000*1.02</f>
        <v>125460</v>
      </c>
      <c r="E2" s="11">
        <f>+D2*0.101</f>
        <v>12671.460000000001</v>
      </c>
      <c r="F2" s="11">
        <f t="shared" ref="F2:F9" si="0">SUM(D2:D2)*0.062</f>
        <v>7778.5199999999995</v>
      </c>
      <c r="G2" s="11">
        <f t="shared" ref="G2:G9" si="1">SUM(D2:D2)*0.0145</f>
        <v>1819.17</v>
      </c>
      <c r="H2" s="11">
        <f>(2750.35*12)*0.8</f>
        <v>26403.360000000001</v>
      </c>
      <c r="I2" s="11">
        <v>9750</v>
      </c>
      <c r="J2" s="11">
        <f>(114.26*12)*0.8</f>
        <v>1096.8960000000002</v>
      </c>
      <c r="K2" s="11">
        <f>5.6*12</f>
        <v>67.199999999999989</v>
      </c>
      <c r="L2" s="11">
        <f>9*12</f>
        <v>108</v>
      </c>
      <c r="M2" s="11">
        <f t="shared" ref="M2:M12" si="2">SUM(H2:L2)</f>
        <v>37425.455999999998</v>
      </c>
      <c r="N2" s="11">
        <f>SUM(D2:L2)</f>
        <v>185154.60600000003</v>
      </c>
    </row>
    <row r="3" spans="1:14" x14ac:dyDescent="0.35">
      <c r="A3" s="9" t="s">
        <v>36</v>
      </c>
      <c r="B3" s="9">
        <v>43892</v>
      </c>
      <c r="C3" s="6" t="s">
        <v>37</v>
      </c>
      <c r="D3" s="11">
        <f>58000*1.02</f>
        <v>59160</v>
      </c>
      <c r="E3" s="11">
        <f>+D3*0.101</f>
        <v>5975.1600000000008</v>
      </c>
      <c r="F3" s="11">
        <f t="shared" si="0"/>
        <v>3667.92</v>
      </c>
      <c r="G3" s="11">
        <f t="shared" si="1"/>
        <v>857.82</v>
      </c>
      <c r="H3" s="11">
        <f>(2750.35*12)*0.8</f>
        <v>26403.360000000001</v>
      </c>
      <c r="I3" s="11">
        <v>9750</v>
      </c>
      <c r="J3" s="11">
        <f>(114.26*12)*0.8</f>
        <v>1096.8960000000002</v>
      </c>
      <c r="K3" s="11">
        <f>5.6*12</f>
        <v>67.199999999999989</v>
      </c>
      <c r="L3" s="11">
        <f>9*12</f>
        <v>108</v>
      </c>
      <c r="M3" s="11">
        <f t="shared" si="2"/>
        <v>37425.455999999998</v>
      </c>
      <c r="N3" s="11">
        <f>SUM(D3:L3)</f>
        <v>107086.356</v>
      </c>
    </row>
    <row r="4" spans="1:14" x14ac:dyDescent="0.35">
      <c r="A4" s="9" t="s">
        <v>38</v>
      </c>
      <c r="B4" s="9">
        <v>44682</v>
      </c>
      <c r="C4" s="6" t="s">
        <v>6</v>
      </c>
      <c r="D4" s="11">
        <v>105000</v>
      </c>
      <c r="E4" s="4" t="s">
        <v>0</v>
      </c>
      <c r="F4" s="11">
        <f t="shared" si="0"/>
        <v>6510</v>
      </c>
      <c r="G4" s="11">
        <f t="shared" si="1"/>
        <v>1522.5</v>
      </c>
      <c r="H4" s="31" t="s">
        <v>3</v>
      </c>
      <c r="I4" s="31"/>
      <c r="J4" s="31"/>
      <c r="K4" s="11">
        <f t="shared" ref="K4:K5" si="3">5.6*12</f>
        <v>67.199999999999989</v>
      </c>
      <c r="L4" s="11">
        <f t="shared" ref="L4:L5" si="4">9*12</f>
        <v>108</v>
      </c>
      <c r="M4" s="11">
        <f t="shared" si="2"/>
        <v>175.2</v>
      </c>
      <c r="N4" s="11">
        <f>SUM(D4:L4)</f>
        <v>113207.7</v>
      </c>
    </row>
    <row r="5" spans="1:14" x14ac:dyDescent="0.35">
      <c r="A5" s="9" t="s">
        <v>39</v>
      </c>
      <c r="B5" s="9">
        <v>42919</v>
      </c>
      <c r="C5" s="6" t="s">
        <v>40</v>
      </c>
      <c r="D5" s="12">
        <v>108000</v>
      </c>
      <c r="E5" s="11">
        <f t="shared" ref="E5:E7" si="5">+D5*0.101</f>
        <v>10908</v>
      </c>
      <c r="F5" s="11">
        <f t="shared" si="0"/>
        <v>6696</v>
      </c>
      <c r="G5" s="11">
        <f t="shared" si="1"/>
        <v>1566</v>
      </c>
      <c r="H5" s="11">
        <f>((1795.83*12)*0.8)</f>
        <v>17239.968000000001</v>
      </c>
      <c r="I5" s="11">
        <v>6500</v>
      </c>
      <c r="J5" s="4">
        <f>((62.38*12)*0.8)</f>
        <v>598.84800000000007</v>
      </c>
      <c r="K5" s="11">
        <f t="shared" si="3"/>
        <v>67.199999999999989</v>
      </c>
      <c r="L5" s="11">
        <f t="shared" si="4"/>
        <v>108</v>
      </c>
      <c r="M5" s="11">
        <f t="shared" si="2"/>
        <v>24514.016000000003</v>
      </c>
      <c r="N5" s="11">
        <f>SUM(D5:L5)</f>
        <v>151684.016</v>
      </c>
    </row>
    <row r="6" spans="1:14" x14ac:dyDescent="0.35">
      <c r="A6" s="9" t="s">
        <v>41</v>
      </c>
      <c r="B6" s="9">
        <v>42569</v>
      </c>
      <c r="C6" s="6" t="s">
        <v>42</v>
      </c>
      <c r="D6" s="12">
        <v>80891.199999999997</v>
      </c>
      <c r="E6" s="11">
        <f t="shared" si="5"/>
        <v>8170.0111999999999</v>
      </c>
      <c r="F6" s="11">
        <f t="shared" si="0"/>
        <v>5015.2543999999998</v>
      </c>
      <c r="G6" s="11">
        <f t="shared" si="1"/>
        <v>1172.9223999999999</v>
      </c>
      <c r="H6" s="4">
        <f>+(1804.64*12)*0.8</f>
        <v>17324.544000000002</v>
      </c>
      <c r="I6" s="4">
        <v>6500</v>
      </c>
      <c r="J6" s="4">
        <f>(75.7*12)*0.8</f>
        <v>726.72000000000014</v>
      </c>
      <c r="K6" s="4">
        <f t="shared" ref="K6" si="6">5.6*12</f>
        <v>67.199999999999989</v>
      </c>
      <c r="L6" s="4">
        <f t="shared" ref="L6" si="7">9*12</f>
        <v>108</v>
      </c>
      <c r="M6" s="11">
        <f t="shared" si="2"/>
        <v>24726.464000000004</v>
      </c>
      <c r="N6" s="11"/>
    </row>
    <row r="7" spans="1:14" x14ac:dyDescent="0.35">
      <c r="A7" s="9" t="s">
        <v>43</v>
      </c>
      <c r="B7" s="7">
        <v>44317</v>
      </c>
      <c r="C7" s="6" t="s">
        <v>18</v>
      </c>
      <c r="D7" s="12">
        <v>91800</v>
      </c>
      <c r="E7" s="11">
        <f t="shared" si="5"/>
        <v>9271.8000000000011</v>
      </c>
      <c r="F7" s="11">
        <f t="shared" si="0"/>
        <v>5691.6</v>
      </c>
      <c r="G7" s="11">
        <f t="shared" si="1"/>
        <v>1331.1000000000001</v>
      </c>
      <c r="H7" s="4">
        <f>+(1795.83*12)*0.8</f>
        <v>17239.968000000001</v>
      </c>
      <c r="I7" s="4">
        <v>6500</v>
      </c>
      <c r="J7" s="4">
        <f>(62.38*12)*0.8</f>
        <v>598.84800000000007</v>
      </c>
      <c r="K7" s="4">
        <f t="shared" ref="K7:K9" si="8">5.6*12</f>
        <v>67.199999999999989</v>
      </c>
      <c r="L7" s="4">
        <f t="shared" ref="L7:L9" si="9">9*12</f>
        <v>108</v>
      </c>
      <c r="M7" s="11">
        <f t="shared" si="2"/>
        <v>24514.016000000003</v>
      </c>
      <c r="N7" s="11">
        <f>SUM(D7:L7)</f>
        <v>132608.51600000003</v>
      </c>
    </row>
    <row r="8" spans="1:14" x14ac:dyDescent="0.35">
      <c r="A8" s="6" t="s">
        <v>44</v>
      </c>
      <c r="B8" s="7">
        <v>35323</v>
      </c>
      <c r="C8" s="6" t="s">
        <v>11</v>
      </c>
      <c r="D8" s="12">
        <v>122400</v>
      </c>
      <c r="E8" s="11" t="s">
        <v>0</v>
      </c>
      <c r="F8" s="11">
        <f t="shared" si="0"/>
        <v>7588.8</v>
      </c>
      <c r="G8" s="11">
        <f t="shared" si="1"/>
        <v>1774.8000000000002</v>
      </c>
      <c r="H8" s="31" t="s">
        <v>3</v>
      </c>
      <c r="I8" s="31"/>
      <c r="J8" s="31"/>
      <c r="K8" s="4">
        <f t="shared" si="8"/>
        <v>67.199999999999989</v>
      </c>
      <c r="L8" s="4">
        <f t="shared" si="9"/>
        <v>108</v>
      </c>
      <c r="M8" s="11">
        <f t="shared" si="2"/>
        <v>175.2</v>
      </c>
      <c r="N8" s="11">
        <f t="shared" ref="N8:N12" si="10">SUM(D8:L8)</f>
        <v>131938.80000000002</v>
      </c>
    </row>
    <row r="9" spans="1:14" x14ac:dyDescent="0.35">
      <c r="A9" s="6" t="s">
        <v>45</v>
      </c>
      <c r="B9" s="7">
        <v>44682</v>
      </c>
      <c r="C9" s="6" t="s">
        <v>46</v>
      </c>
      <c r="D9" s="12">
        <v>118500</v>
      </c>
      <c r="E9" t="s">
        <v>45</v>
      </c>
      <c r="F9" s="11">
        <f t="shared" si="0"/>
        <v>7347</v>
      </c>
      <c r="G9" s="11">
        <f t="shared" si="1"/>
        <v>1718.25</v>
      </c>
      <c r="H9" s="30" t="s">
        <v>45</v>
      </c>
      <c r="I9" s="30"/>
      <c r="J9" s="30"/>
      <c r="K9" s="4">
        <f t="shared" si="8"/>
        <v>67.199999999999989</v>
      </c>
      <c r="L9" s="4">
        <f t="shared" si="9"/>
        <v>108</v>
      </c>
      <c r="M9" s="11">
        <f t="shared" si="2"/>
        <v>175.2</v>
      </c>
      <c r="N9" s="11">
        <f t="shared" si="10"/>
        <v>127740.45</v>
      </c>
    </row>
    <row r="10" spans="1:14" x14ac:dyDescent="0.35">
      <c r="A10" s="6" t="s">
        <v>47</v>
      </c>
      <c r="B10" s="7">
        <v>37060</v>
      </c>
      <c r="C10" s="6" t="s">
        <v>48</v>
      </c>
      <c r="D10" s="12">
        <v>117936</v>
      </c>
      <c r="E10" s="5">
        <v>29845.310590623067</v>
      </c>
      <c r="F10" s="11">
        <v>0</v>
      </c>
      <c r="G10" s="11">
        <f t="shared" ref="G10:G12" si="11">SUM(D10:D10)*0.0145</f>
        <v>1710.0720000000001</v>
      </c>
      <c r="H10" s="4">
        <f>(2750.35*12)*0.8</f>
        <v>26403.360000000001</v>
      </c>
      <c r="I10" s="4">
        <v>9750</v>
      </c>
      <c r="J10" s="4">
        <f>(114.26*12)*0.8</f>
        <v>1096.8960000000002</v>
      </c>
      <c r="K10" s="4">
        <v>67.2</v>
      </c>
      <c r="L10" s="4">
        <v>108</v>
      </c>
      <c r="M10" s="11">
        <f t="shared" si="2"/>
        <v>37425.455999999998</v>
      </c>
      <c r="N10" s="11">
        <f t="shared" si="10"/>
        <v>186916.83859062305</v>
      </c>
    </row>
    <row r="11" spans="1:14" x14ac:dyDescent="0.35">
      <c r="A11" s="6" t="s">
        <v>49</v>
      </c>
      <c r="B11" s="7">
        <v>37808</v>
      </c>
      <c r="C11" s="6" t="s">
        <v>48</v>
      </c>
      <c r="D11" s="12">
        <v>113940.96</v>
      </c>
      <c r="E11" s="5">
        <v>28181.974056824674</v>
      </c>
      <c r="F11" s="11">
        <v>0</v>
      </c>
      <c r="G11" s="11">
        <f t="shared" si="11"/>
        <v>1652.1439200000002</v>
      </c>
      <c r="H11" s="4">
        <f>(2750.35*12)*0.8</f>
        <v>26403.360000000001</v>
      </c>
      <c r="I11" s="4">
        <v>9750</v>
      </c>
      <c r="J11" s="4">
        <f>(114.26*12)*0.8</f>
        <v>1096.8960000000002</v>
      </c>
      <c r="K11" s="4">
        <v>67.2</v>
      </c>
      <c r="L11" s="4">
        <v>108</v>
      </c>
      <c r="M11" s="11">
        <f t="shared" si="2"/>
        <v>37425.455999999998</v>
      </c>
      <c r="N11" s="11">
        <f t="shared" si="10"/>
        <v>181200.53397682472</v>
      </c>
    </row>
    <row r="12" spans="1:14" x14ac:dyDescent="0.35">
      <c r="A12" s="10" t="s">
        <v>50</v>
      </c>
      <c r="B12" s="7">
        <v>43836</v>
      </c>
      <c r="C12" s="6" t="s">
        <v>14</v>
      </c>
      <c r="D12" s="13">
        <v>114444</v>
      </c>
      <c r="E12" t="s">
        <v>51</v>
      </c>
      <c r="F12" s="11">
        <f t="shared" ref="F12" si="12">SUM(D12:D12)*0.062</f>
        <v>7095.5280000000002</v>
      </c>
      <c r="G12" s="11">
        <f t="shared" si="11"/>
        <v>1659.4380000000001</v>
      </c>
      <c r="H12" s="30" t="s">
        <v>51</v>
      </c>
      <c r="I12" s="30"/>
      <c r="J12" s="30"/>
      <c r="K12" s="4">
        <v>67.2</v>
      </c>
      <c r="L12" s="4">
        <v>108</v>
      </c>
      <c r="M12" s="11">
        <f t="shared" si="2"/>
        <v>175.2</v>
      </c>
      <c r="N12" s="14">
        <f t="shared" si="10"/>
        <v>123374.166</v>
      </c>
    </row>
    <row r="13" spans="1:14" x14ac:dyDescent="0.35">
      <c r="D13" s="12">
        <f>SUM(D2:D12)</f>
        <v>1157532.1599999999</v>
      </c>
      <c r="N13" s="8">
        <f>SUM(N2:N12)</f>
        <v>1440911.9825674479</v>
      </c>
    </row>
    <row r="14" spans="1:14" x14ac:dyDescent="0.35">
      <c r="D14" s="12"/>
    </row>
    <row r="15" spans="1:14" x14ac:dyDescent="0.35">
      <c r="D15" s="12"/>
    </row>
  </sheetData>
  <mergeCells count="4">
    <mergeCell ref="H12:J12"/>
    <mergeCell ref="H4:J4"/>
    <mergeCell ref="H8:J8"/>
    <mergeCell ref="H9:J9"/>
  </mergeCells>
  <pageMargins left="0.7" right="0.7" top="0.75" bottom="0.75" header="0.3" footer="0.3"/>
  <pageSetup scale="6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1"/>
  <sheetViews>
    <sheetView tabSelected="1" view="pageBreakPreview" zoomScale="60" zoomScaleNormal="100" workbookViewId="0">
      <pane ySplit="1" topLeftCell="A53" activePane="bottomLeft" state="frozen"/>
      <selection activeCell="E52" sqref="E52"/>
      <selection pane="bottomLeft" activeCell="D19" sqref="D19"/>
    </sheetView>
  </sheetViews>
  <sheetFormatPr defaultColWidth="8.69140625" defaultRowHeight="15.5" x14ac:dyDescent="0.35"/>
  <cols>
    <col min="1" max="1" width="41.07421875" style="12" bestFit="1" customWidth="1"/>
    <col min="2" max="2" width="15.69140625" style="21" customWidth="1"/>
    <col min="3" max="10" width="15.69140625" style="22" customWidth="1"/>
    <col min="11" max="11" width="15.69140625" style="29" customWidth="1"/>
    <col min="12" max="12" width="20.69140625" style="12" customWidth="1"/>
    <col min="13" max="16384" width="8.69140625" style="12"/>
  </cols>
  <sheetData>
    <row r="1" spans="1:11" ht="39.5" x14ac:dyDescent="0.35">
      <c r="A1" s="16" t="s">
        <v>23</v>
      </c>
      <c r="B1" s="20" t="s">
        <v>75</v>
      </c>
      <c r="C1" s="17" t="s">
        <v>10</v>
      </c>
      <c r="D1" s="17" t="s">
        <v>52</v>
      </c>
      <c r="E1" s="17" t="s">
        <v>63</v>
      </c>
      <c r="F1" s="17" t="s">
        <v>69</v>
      </c>
      <c r="G1" s="17" t="s">
        <v>70</v>
      </c>
      <c r="H1" s="17" t="s">
        <v>29</v>
      </c>
      <c r="I1" s="17" t="s">
        <v>71</v>
      </c>
      <c r="J1" s="17" t="s">
        <v>72</v>
      </c>
      <c r="K1" s="17" t="s">
        <v>34</v>
      </c>
    </row>
    <row r="2" spans="1:11" x14ac:dyDescent="0.35">
      <c r="A2" s="18" t="s">
        <v>1</v>
      </c>
      <c r="B2" s="23"/>
      <c r="C2" s="24"/>
      <c r="D2" s="24"/>
      <c r="E2" s="24"/>
      <c r="F2" s="24"/>
      <c r="G2" s="24"/>
      <c r="H2" s="24"/>
      <c r="I2" s="24"/>
      <c r="J2" s="24"/>
      <c r="K2" s="17"/>
    </row>
    <row r="3" spans="1:11" x14ac:dyDescent="0.35">
      <c r="A3" s="19" t="s">
        <v>53</v>
      </c>
      <c r="B3" s="25">
        <v>18000</v>
      </c>
      <c r="C3" s="26">
        <v>0</v>
      </c>
      <c r="D3" s="26">
        <v>0</v>
      </c>
      <c r="E3" s="26">
        <f>+B3*0.075</f>
        <v>1350</v>
      </c>
      <c r="F3" s="27">
        <f>SUM(B3:D3)*0.0765</f>
        <v>1377</v>
      </c>
      <c r="G3" s="26">
        <v>0</v>
      </c>
      <c r="H3" s="26">
        <v>0</v>
      </c>
      <c r="I3" s="26">
        <v>0</v>
      </c>
      <c r="J3" s="26">
        <v>0</v>
      </c>
      <c r="K3" s="15">
        <f>SUM(B3:J3)</f>
        <v>20727</v>
      </c>
    </row>
    <row r="4" spans="1:11" x14ac:dyDescent="0.35">
      <c r="A4" s="19" t="s">
        <v>54</v>
      </c>
      <c r="B4" s="28">
        <v>1200</v>
      </c>
      <c r="C4" s="26">
        <v>0</v>
      </c>
      <c r="D4" s="26">
        <v>0</v>
      </c>
      <c r="E4" s="26">
        <f>+B4*0.075</f>
        <v>90</v>
      </c>
      <c r="F4" s="27">
        <f>SUM(B4:D4)*0.0765</f>
        <v>91.8</v>
      </c>
      <c r="G4" s="26">
        <v>0</v>
      </c>
      <c r="H4" s="26">
        <v>0</v>
      </c>
      <c r="I4" s="26">
        <v>0</v>
      </c>
      <c r="J4" s="26">
        <v>0</v>
      </c>
      <c r="K4" s="15">
        <f t="shared" ref="K4:K24" si="0">SUM(B4:J4)</f>
        <v>1381.8</v>
      </c>
    </row>
    <row r="5" spans="1:11" x14ac:dyDescent="0.35">
      <c r="A5" s="19" t="s">
        <v>5</v>
      </c>
      <c r="B5" s="28">
        <v>11200</v>
      </c>
      <c r="C5" s="26">
        <v>0</v>
      </c>
      <c r="D5" s="26">
        <v>0</v>
      </c>
      <c r="E5" s="27">
        <v>0</v>
      </c>
      <c r="F5" s="27">
        <f t="shared" ref="F5:F68" si="1">SUM(B5:D5)*0.0765</f>
        <v>856.8</v>
      </c>
      <c r="G5" s="26">
        <v>0</v>
      </c>
      <c r="H5" s="26">
        <v>0</v>
      </c>
      <c r="I5" s="26">
        <v>0</v>
      </c>
      <c r="J5" s="26">
        <v>0</v>
      </c>
      <c r="K5" s="15">
        <f t="shared" si="0"/>
        <v>12056.8</v>
      </c>
    </row>
    <row r="6" spans="1:11" x14ac:dyDescent="0.35">
      <c r="A6" s="19" t="s">
        <v>4</v>
      </c>
      <c r="B6" s="28">
        <v>4800</v>
      </c>
      <c r="C6" s="26">
        <v>0</v>
      </c>
      <c r="D6" s="26">
        <v>0</v>
      </c>
      <c r="E6" s="27">
        <v>0</v>
      </c>
      <c r="F6" s="27">
        <f t="shared" si="1"/>
        <v>367.2</v>
      </c>
      <c r="G6" s="26">
        <v>0</v>
      </c>
      <c r="H6" s="26">
        <v>0</v>
      </c>
      <c r="I6" s="26">
        <v>0</v>
      </c>
      <c r="J6" s="26">
        <v>0</v>
      </c>
      <c r="K6" s="15">
        <f t="shared" si="0"/>
        <v>5167.2</v>
      </c>
    </row>
    <row r="7" spans="1:11" x14ac:dyDescent="0.35">
      <c r="A7" s="19" t="s">
        <v>4</v>
      </c>
      <c r="B7" s="28">
        <v>4800</v>
      </c>
      <c r="C7" s="26">
        <v>0</v>
      </c>
      <c r="D7" s="26">
        <v>0</v>
      </c>
      <c r="E7" s="27">
        <v>0</v>
      </c>
      <c r="F7" s="27">
        <f t="shared" si="1"/>
        <v>367.2</v>
      </c>
      <c r="G7" s="26">
        <v>0</v>
      </c>
      <c r="H7" s="26">
        <v>0</v>
      </c>
      <c r="I7" s="26">
        <v>0</v>
      </c>
      <c r="J7" s="26">
        <v>0</v>
      </c>
      <c r="K7" s="15">
        <f t="shared" si="0"/>
        <v>5167.2</v>
      </c>
    </row>
    <row r="8" spans="1:11" x14ac:dyDescent="0.35">
      <c r="A8" s="19" t="s">
        <v>4</v>
      </c>
      <c r="B8" s="28">
        <v>4800</v>
      </c>
      <c r="C8" s="26">
        <v>0</v>
      </c>
      <c r="D8" s="26">
        <v>0</v>
      </c>
      <c r="E8" s="27">
        <v>0</v>
      </c>
      <c r="F8" s="27">
        <f t="shared" si="1"/>
        <v>367.2</v>
      </c>
      <c r="G8" s="26">
        <v>0</v>
      </c>
      <c r="H8" s="26">
        <v>0</v>
      </c>
      <c r="I8" s="26">
        <v>0</v>
      </c>
      <c r="J8" s="26">
        <v>0</v>
      </c>
      <c r="K8" s="15">
        <f t="shared" si="0"/>
        <v>5167.2</v>
      </c>
    </row>
    <row r="9" spans="1:11" x14ac:dyDescent="0.35">
      <c r="A9" s="19" t="s">
        <v>4</v>
      </c>
      <c r="B9" s="28">
        <v>4800</v>
      </c>
      <c r="C9" s="26">
        <v>0</v>
      </c>
      <c r="D9" s="26">
        <v>0</v>
      </c>
      <c r="E9" s="27">
        <v>0</v>
      </c>
      <c r="F9" s="27">
        <f t="shared" si="1"/>
        <v>367.2</v>
      </c>
      <c r="G9" s="26">
        <v>0</v>
      </c>
      <c r="H9" s="26">
        <v>0</v>
      </c>
      <c r="I9" s="26">
        <v>0</v>
      </c>
      <c r="J9" s="26">
        <v>0</v>
      </c>
      <c r="K9" s="15">
        <f t="shared" si="0"/>
        <v>5167.2</v>
      </c>
    </row>
    <row r="10" spans="1:11" x14ac:dyDescent="0.35">
      <c r="A10" s="19" t="s">
        <v>4</v>
      </c>
      <c r="B10" s="28">
        <v>4800</v>
      </c>
      <c r="C10" s="26">
        <v>0</v>
      </c>
      <c r="D10" s="26">
        <v>0</v>
      </c>
      <c r="E10" s="27">
        <v>0</v>
      </c>
      <c r="F10" s="27">
        <f t="shared" si="1"/>
        <v>367.2</v>
      </c>
      <c r="G10" s="26">
        <v>0</v>
      </c>
      <c r="H10" s="26">
        <v>0</v>
      </c>
      <c r="I10" s="26">
        <v>0</v>
      </c>
      <c r="J10" s="26">
        <v>0</v>
      </c>
      <c r="K10" s="15">
        <f t="shared" si="0"/>
        <v>5167.2</v>
      </c>
    </row>
    <row r="11" spans="1:11" x14ac:dyDescent="0.35">
      <c r="A11" s="19" t="s">
        <v>4</v>
      </c>
      <c r="B11" s="28">
        <v>4800</v>
      </c>
      <c r="C11" s="26">
        <v>0</v>
      </c>
      <c r="D11" s="26">
        <v>0</v>
      </c>
      <c r="E11" s="27">
        <v>0</v>
      </c>
      <c r="F11" s="27">
        <f t="shared" si="1"/>
        <v>367.2</v>
      </c>
      <c r="G11" s="26">
        <v>0</v>
      </c>
      <c r="H11" s="26">
        <v>0</v>
      </c>
      <c r="I11" s="26">
        <v>0</v>
      </c>
      <c r="J11" s="26">
        <v>0</v>
      </c>
      <c r="K11" s="15">
        <f t="shared" si="0"/>
        <v>5167.2</v>
      </c>
    </row>
    <row r="12" spans="1:11" x14ac:dyDescent="0.35">
      <c r="A12" s="19" t="s">
        <v>6</v>
      </c>
      <c r="B12" s="28">
        <v>122000</v>
      </c>
      <c r="C12" s="26">
        <v>0</v>
      </c>
      <c r="D12" s="26">
        <v>0</v>
      </c>
      <c r="E12" s="27">
        <v>0</v>
      </c>
      <c r="F12" s="27">
        <f t="shared" si="1"/>
        <v>9333</v>
      </c>
      <c r="G12" s="27">
        <v>0</v>
      </c>
      <c r="H12" s="26">
        <v>0</v>
      </c>
      <c r="I12" s="26">
        <v>0</v>
      </c>
      <c r="J12" s="26">
        <v>0</v>
      </c>
      <c r="K12" s="15">
        <f>SUM(B12:J12)</f>
        <v>131333</v>
      </c>
    </row>
    <row r="13" spans="1:11" x14ac:dyDescent="0.35">
      <c r="A13" s="19" t="s">
        <v>7</v>
      </c>
      <c r="B13" s="28">
        <v>135960</v>
      </c>
      <c r="C13" s="26">
        <v>0</v>
      </c>
      <c r="D13" s="26">
        <v>0</v>
      </c>
      <c r="E13" s="27">
        <v>10197</v>
      </c>
      <c r="F13" s="27">
        <f t="shared" si="1"/>
        <v>10400.94</v>
      </c>
      <c r="G13" s="27">
        <f>+(3198.58*12)*0.8</f>
        <v>30706.368000000002</v>
      </c>
      <c r="H13" s="27">
        <v>9750</v>
      </c>
      <c r="I13" s="27">
        <f>(156.12*12)*0.8</f>
        <v>1498.7520000000002</v>
      </c>
      <c r="J13" s="26">
        <v>167</v>
      </c>
      <c r="K13" s="15">
        <f t="shared" si="0"/>
        <v>198680.06000000003</v>
      </c>
    </row>
    <row r="14" spans="1:11" x14ac:dyDescent="0.35">
      <c r="A14" s="19" t="s">
        <v>37</v>
      </c>
      <c r="B14" s="28">
        <v>63036</v>
      </c>
      <c r="C14" s="26">
        <v>0</v>
      </c>
      <c r="D14" s="26">
        <v>0</v>
      </c>
      <c r="E14" s="27">
        <v>4728</v>
      </c>
      <c r="F14" s="27">
        <f t="shared" si="1"/>
        <v>4822.2539999999999</v>
      </c>
      <c r="G14" s="27">
        <f>+(3198.58*12)*0.8</f>
        <v>30706.368000000002</v>
      </c>
      <c r="H14" s="27">
        <v>9750</v>
      </c>
      <c r="I14" s="27">
        <f>(156.12*12)*0.8</f>
        <v>1498.7520000000002</v>
      </c>
      <c r="J14" s="26">
        <v>167</v>
      </c>
      <c r="K14" s="15">
        <f t="shared" si="0"/>
        <v>114708.374</v>
      </c>
    </row>
    <row r="15" spans="1:11" x14ac:dyDescent="0.35">
      <c r="A15" s="19" t="s">
        <v>8</v>
      </c>
      <c r="B15" s="28">
        <v>92700</v>
      </c>
      <c r="C15" s="26">
        <v>0</v>
      </c>
      <c r="D15" s="26">
        <v>0</v>
      </c>
      <c r="E15" s="27">
        <v>6953</v>
      </c>
      <c r="F15" s="27">
        <f t="shared" si="1"/>
        <v>7091.55</v>
      </c>
      <c r="G15" s="27">
        <v>6000</v>
      </c>
      <c r="H15" s="27">
        <v>0</v>
      </c>
      <c r="I15" s="27">
        <v>0</v>
      </c>
      <c r="J15" s="26">
        <v>167</v>
      </c>
      <c r="K15" s="15">
        <f t="shared" si="0"/>
        <v>112911.55</v>
      </c>
    </row>
    <row r="16" spans="1:11" x14ac:dyDescent="0.35">
      <c r="A16" s="19" t="s">
        <v>9</v>
      </c>
      <c r="B16" s="28">
        <v>66560</v>
      </c>
      <c r="C16" s="26">
        <v>0</v>
      </c>
      <c r="D16" s="26">
        <v>0</v>
      </c>
      <c r="E16" s="27">
        <v>4992</v>
      </c>
      <c r="F16" s="27">
        <f t="shared" si="1"/>
        <v>5091.84</v>
      </c>
      <c r="G16" s="27">
        <f>+(3198.58*12)*0.8</f>
        <v>30706.368000000002</v>
      </c>
      <c r="H16" s="27">
        <v>9750</v>
      </c>
      <c r="I16" s="27">
        <f>(156.12*12)*0.8</f>
        <v>1498.7520000000002</v>
      </c>
      <c r="J16" s="26">
        <v>167</v>
      </c>
      <c r="K16" s="15">
        <f t="shared" si="0"/>
        <v>118765.95999999999</v>
      </c>
    </row>
    <row r="17" spans="1:11" x14ac:dyDescent="0.35">
      <c r="A17" s="19" t="s">
        <v>76</v>
      </c>
      <c r="B17" s="28">
        <v>52000</v>
      </c>
      <c r="C17" s="26">
        <v>0</v>
      </c>
      <c r="D17" s="26">
        <v>0</v>
      </c>
      <c r="E17" s="27">
        <v>3900</v>
      </c>
      <c r="F17" s="27">
        <f t="shared" si="1"/>
        <v>3978</v>
      </c>
      <c r="G17" s="27">
        <f>(2083.17*12)*0.8</f>
        <v>19998.432000000001</v>
      </c>
      <c r="H17" s="27">
        <v>6500</v>
      </c>
      <c r="I17" s="27">
        <f>(100.77*12)*0.8</f>
        <v>967.39200000000005</v>
      </c>
      <c r="J17" s="26">
        <v>167</v>
      </c>
      <c r="K17" s="15">
        <f t="shared" si="0"/>
        <v>87510.824000000008</v>
      </c>
    </row>
    <row r="18" spans="1:11" x14ac:dyDescent="0.35">
      <c r="A18" s="19"/>
      <c r="B18" s="28"/>
      <c r="C18" s="26"/>
      <c r="D18" s="26"/>
      <c r="E18" s="27"/>
      <c r="F18" s="27"/>
      <c r="G18" s="27"/>
      <c r="H18" s="27"/>
      <c r="I18" s="27"/>
      <c r="J18" s="26"/>
      <c r="K18" s="15"/>
    </row>
    <row r="19" spans="1:11" x14ac:dyDescent="0.35">
      <c r="A19" s="18" t="s">
        <v>17</v>
      </c>
      <c r="B19" s="28"/>
      <c r="C19" s="26"/>
      <c r="D19" s="26"/>
      <c r="E19" s="27"/>
      <c r="F19" s="27"/>
      <c r="G19" s="27"/>
      <c r="H19" s="27"/>
      <c r="I19" s="27"/>
      <c r="J19" s="26"/>
      <c r="K19" s="15"/>
    </row>
    <row r="20" spans="1:11" x14ac:dyDescent="0.35">
      <c r="A20" s="19" t="s">
        <v>18</v>
      </c>
      <c r="B20" s="25">
        <v>108160</v>
      </c>
      <c r="C20" s="26">
        <v>0</v>
      </c>
      <c r="D20" s="26">
        <v>0</v>
      </c>
      <c r="E20" s="27">
        <v>8112</v>
      </c>
      <c r="F20" s="27">
        <f t="shared" si="1"/>
        <v>8274.24</v>
      </c>
      <c r="G20" s="27">
        <f>(2105.42*12)*0.8</f>
        <v>20212.032000000003</v>
      </c>
      <c r="H20" s="22">
        <v>6500</v>
      </c>
      <c r="I20" s="27">
        <f>(85.18*12)*0.8</f>
        <v>817.72800000000007</v>
      </c>
      <c r="J20" s="26">
        <v>167</v>
      </c>
      <c r="K20" s="15">
        <f t="shared" si="0"/>
        <v>152243</v>
      </c>
    </row>
    <row r="21" spans="1:11" x14ac:dyDescent="0.35">
      <c r="A21" s="19" t="s">
        <v>20</v>
      </c>
      <c r="B21" s="25">
        <v>80080</v>
      </c>
      <c r="C21" s="26">
        <v>0</v>
      </c>
      <c r="D21" s="26">
        <v>1200</v>
      </c>
      <c r="E21" s="27">
        <v>6006</v>
      </c>
      <c r="F21" s="27">
        <f t="shared" si="1"/>
        <v>6217.92</v>
      </c>
      <c r="G21" s="27">
        <f>(990.02*12)*0.8</f>
        <v>9504.1920000000009</v>
      </c>
      <c r="H21" s="27">
        <v>3250</v>
      </c>
      <c r="I21" s="27">
        <f>(42.6*12)*0.8</f>
        <v>408.96000000000004</v>
      </c>
      <c r="J21" s="27">
        <v>167</v>
      </c>
      <c r="K21" s="15">
        <f t="shared" si="0"/>
        <v>106834.072</v>
      </c>
    </row>
    <row r="22" spans="1:11" x14ac:dyDescent="0.35">
      <c r="A22" s="19" t="s">
        <v>61</v>
      </c>
      <c r="B22" s="28">
        <v>71301</v>
      </c>
      <c r="C22" s="26">
        <v>0</v>
      </c>
      <c r="D22" s="26">
        <v>1200</v>
      </c>
      <c r="E22" s="27">
        <v>5348</v>
      </c>
      <c r="F22" s="27">
        <f t="shared" si="1"/>
        <v>5546.3265000000001</v>
      </c>
      <c r="G22" s="27">
        <f>(2105.42*12)*0.8</f>
        <v>20212.032000000003</v>
      </c>
      <c r="H22" s="22">
        <v>6500</v>
      </c>
      <c r="I22" s="27">
        <f>(85.18*12)*0.8</f>
        <v>817.72800000000007</v>
      </c>
      <c r="J22" s="27">
        <v>167</v>
      </c>
      <c r="K22" s="15">
        <f t="shared" si="0"/>
        <v>111092.0865</v>
      </c>
    </row>
    <row r="23" spans="1:11" x14ac:dyDescent="0.35">
      <c r="A23" s="19" t="s">
        <v>62</v>
      </c>
      <c r="B23" s="28">
        <v>53560</v>
      </c>
      <c r="C23" s="26"/>
      <c r="D23" s="26">
        <v>1200</v>
      </c>
      <c r="E23" s="27">
        <v>4017</v>
      </c>
      <c r="F23" s="27">
        <f t="shared" si="1"/>
        <v>4189.1400000000003</v>
      </c>
      <c r="G23" s="27">
        <f>(767.2*12)*0.8</f>
        <v>7365.1200000000017</v>
      </c>
      <c r="H23" s="27">
        <v>3250</v>
      </c>
      <c r="I23" s="27">
        <v>0</v>
      </c>
      <c r="J23" s="27">
        <v>167</v>
      </c>
      <c r="K23" s="15">
        <f t="shared" si="0"/>
        <v>73748.259999999995</v>
      </c>
    </row>
    <row r="24" spans="1:11" x14ac:dyDescent="0.35">
      <c r="A24" s="19" t="s">
        <v>19</v>
      </c>
      <c r="B24" s="28">
        <v>62400</v>
      </c>
      <c r="C24" s="26"/>
      <c r="D24" s="26">
        <v>1200</v>
      </c>
      <c r="E24" s="27">
        <v>4680</v>
      </c>
      <c r="F24" s="27">
        <f t="shared" si="1"/>
        <v>4865.3999999999996</v>
      </c>
      <c r="G24" s="27">
        <v>19998</v>
      </c>
      <c r="H24" s="27">
        <v>6500</v>
      </c>
      <c r="I24" s="27">
        <v>967</v>
      </c>
      <c r="J24" s="27">
        <v>167</v>
      </c>
      <c r="K24" s="15">
        <f t="shared" si="0"/>
        <v>100777.4</v>
      </c>
    </row>
    <row r="25" spans="1:11" x14ac:dyDescent="0.35">
      <c r="A25" s="19"/>
      <c r="B25" s="28"/>
      <c r="C25" s="26"/>
      <c r="D25" s="26"/>
      <c r="E25" s="27"/>
      <c r="F25" s="27"/>
      <c r="G25" s="26"/>
      <c r="H25" s="26"/>
      <c r="I25" s="26"/>
      <c r="J25" s="26"/>
      <c r="K25" s="15"/>
    </row>
    <row r="26" spans="1:11" x14ac:dyDescent="0.35">
      <c r="A26" s="18" t="s">
        <v>73</v>
      </c>
      <c r="B26" s="28"/>
      <c r="C26" s="26"/>
      <c r="D26" s="26"/>
      <c r="E26" s="27"/>
      <c r="F26" s="27"/>
      <c r="G26" s="26"/>
      <c r="H26" s="26"/>
      <c r="I26" s="26"/>
      <c r="J26" s="26"/>
      <c r="K26" s="15"/>
    </row>
    <row r="27" spans="1:11" x14ac:dyDescent="0.35">
      <c r="A27" s="19" t="s">
        <v>14</v>
      </c>
      <c r="B27" s="28">
        <v>99910</v>
      </c>
      <c r="C27" s="26">
        <v>0</v>
      </c>
      <c r="D27" s="26">
        <v>0</v>
      </c>
      <c r="E27" s="27">
        <v>15597</v>
      </c>
      <c r="F27" s="27">
        <f t="shared" si="1"/>
        <v>7643.1149999999998</v>
      </c>
      <c r="G27" s="27">
        <f>(2105.42*12)*0.8</f>
        <v>20212.032000000003</v>
      </c>
      <c r="H27" s="22">
        <v>6500</v>
      </c>
      <c r="I27" s="27">
        <f>(85.18*12)*0.8</f>
        <v>817.72800000000007</v>
      </c>
      <c r="J27" s="26">
        <v>167</v>
      </c>
      <c r="K27" s="15">
        <f>SUM(B27:J27)</f>
        <v>150846.875</v>
      </c>
    </row>
    <row r="28" spans="1:11" x14ac:dyDescent="0.35">
      <c r="A28" s="19" t="s">
        <v>15</v>
      </c>
      <c r="B28" s="28">
        <v>85000</v>
      </c>
      <c r="C28" s="26">
        <v>0</v>
      </c>
      <c r="D28" s="26">
        <v>0</v>
      </c>
      <c r="E28" s="27">
        <f>+B28*0.16</f>
        <v>13600</v>
      </c>
      <c r="F28" s="27">
        <f t="shared" si="1"/>
        <v>6502.5</v>
      </c>
      <c r="G28" s="27">
        <v>0</v>
      </c>
      <c r="H28" s="22">
        <v>0</v>
      </c>
      <c r="I28" s="27">
        <v>0</v>
      </c>
      <c r="J28" s="26">
        <v>167</v>
      </c>
      <c r="K28" s="15">
        <f>SUM(B28:J28)</f>
        <v>105269.5</v>
      </c>
    </row>
    <row r="29" spans="1:11" x14ac:dyDescent="0.35">
      <c r="A29" s="19" t="s">
        <v>59</v>
      </c>
      <c r="B29" s="21">
        <v>92708</v>
      </c>
      <c r="C29" s="26">
        <v>0</v>
      </c>
      <c r="D29" s="26">
        <v>1200</v>
      </c>
      <c r="E29" s="22">
        <v>14472.434148926774</v>
      </c>
      <c r="F29" s="27">
        <f t="shared" si="1"/>
        <v>7183.9619999999995</v>
      </c>
      <c r="G29" s="27">
        <f>(3198.58*12)*0.8</f>
        <v>30706.368000000002</v>
      </c>
      <c r="H29" s="22">
        <v>9750</v>
      </c>
      <c r="I29" s="27">
        <f>(156.12*12)*0.8</f>
        <v>1498.7520000000002</v>
      </c>
      <c r="J29" s="26">
        <v>167</v>
      </c>
      <c r="K29" s="15">
        <f>SUM(B29:J29)</f>
        <v>157686.51614892678</v>
      </c>
    </row>
    <row r="30" spans="1:11" x14ac:dyDescent="0.35">
      <c r="A30" s="19" t="s">
        <v>59</v>
      </c>
      <c r="B30" s="21">
        <v>85826</v>
      </c>
      <c r="C30" s="26">
        <v>0</v>
      </c>
      <c r="D30" s="26">
        <v>1200</v>
      </c>
      <c r="E30" s="22">
        <v>14646.96257558359</v>
      </c>
      <c r="F30" s="27">
        <f t="shared" si="1"/>
        <v>6657.4889999999996</v>
      </c>
      <c r="G30" s="27">
        <f>(3198.58*12)*0.8</f>
        <v>30706.368000000002</v>
      </c>
      <c r="H30" s="22">
        <v>9750</v>
      </c>
      <c r="I30" s="27">
        <f>(156.12*12)*0.8</f>
        <v>1498.7520000000002</v>
      </c>
      <c r="J30" s="26">
        <v>167</v>
      </c>
      <c r="K30" s="15">
        <f t="shared" ref="K30:K41" si="2">SUM(B30:J30)</f>
        <v>150452.5715755836</v>
      </c>
    </row>
    <row r="31" spans="1:11" x14ac:dyDescent="0.35">
      <c r="A31" s="19" t="s">
        <v>59</v>
      </c>
      <c r="B31" s="21">
        <v>82528.600000000006</v>
      </c>
      <c r="C31" s="26">
        <v>0</v>
      </c>
      <c r="D31" s="26">
        <v>1200</v>
      </c>
      <c r="E31" s="22">
        <v>12883.3512631393</v>
      </c>
      <c r="F31" s="27">
        <f t="shared" si="1"/>
        <v>6405.2379000000001</v>
      </c>
      <c r="G31" s="27">
        <f>(3198.58*12)*0.8</f>
        <v>30706.368000000002</v>
      </c>
      <c r="H31" s="22">
        <v>9750</v>
      </c>
      <c r="I31" s="27">
        <f>(156.12*12)*0.8</f>
        <v>1498.7520000000002</v>
      </c>
      <c r="J31" s="26">
        <v>167</v>
      </c>
      <c r="K31" s="15">
        <f t="shared" si="2"/>
        <v>145139.30916313929</v>
      </c>
    </row>
    <row r="32" spans="1:11" x14ac:dyDescent="0.35">
      <c r="A32" s="19" t="s">
        <v>60</v>
      </c>
      <c r="B32" s="21">
        <v>76668.98</v>
      </c>
      <c r="C32" s="26">
        <v>0</v>
      </c>
      <c r="D32" s="26">
        <v>1200</v>
      </c>
      <c r="E32" s="22">
        <v>11968.619367426585</v>
      </c>
      <c r="F32" s="27">
        <f t="shared" si="1"/>
        <v>5956.9769699999997</v>
      </c>
      <c r="G32" s="27">
        <f>(3198.58*12)*0.8</f>
        <v>30706.368000000002</v>
      </c>
      <c r="H32" s="22">
        <v>9750</v>
      </c>
      <c r="I32" s="27">
        <f>(156.12*12)*0.8</f>
        <v>1498.7520000000002</v>
      </c>
      <c r="J32" s="26">
        <v>167</v>
      </c>
      <c r="K32" s="15">
        <f>SUM(B32:J32)</f>
        <v>137916.69633742658</v>
      </c>
    </row>
    <row r="33" spans="1:11" x14ac:dyDescent="0.35">
      <c r="A33" s="19" t="s">
        <v>60</v>
      </c>
      <c r="B33" s="21">
        <v>71188.52</v>
      </c>
      <c r="C33" s="26">
        <v>0</v>
      </c>
      <c r="D33" s="26">
        <v>1200</v>
      </c>
      <c r="E33" s="22">
        <v>10800.549625635385</v>
      </c>
      <c r="F33" s="27">
        <f t="shared" si="1"/>
        <v>5537.7217799999999</v>
      </c>
      <c r="G33" s="27">
        <f>(3198.58*12)*0.8</f>
        <v>30706.368000000002</v>
      </c>
      <c r="H33" s="22">
        <v>9750</v>
      </c>
      <c r="I33" s="27">
        <f>(156.12*12)*0.8</f>
        <v>1498.7520000000002</v>
      </c>
      <c r="J33" s="26">
        <v>167</v>
      </c>
      <c r="K33" s="15">
        <f t="shared" si="2"/>
        <v>130848.91140563539</v>
      </c>
    </row>
    <row r="34" spans="1:11" x14ac:dyDescent="0.35">
      <c r="A34" s="19" t="s">
        <v>60</v>
      </c>
      <c r="B34" s="21">
        <v>69186.52</v>
      </c>
      <c r="C34" s="26">
        <v>0</v>
      </c>
      <c r="D34" s="26">
        <v>1200</v>
      </c>
      <c r="E34" s="22">
        <v>10800.549625635385</v>
      </c>
      <c r="F34" s="27">
        <f t="shared" si="1"/>
        <v>5384.5687800000005</v>
      </c>
      <c r="G34" s="27">
        <f>(990.02*12)*0.8</f>
        <v>9504.1920000000009</v>
      </c>
      <c r="H34" s="22">
        <v>3250</v>
      </c>
      <c r="I34" s="27">
        <f>(42.6*12)*0.8</f>
        <v>408.96000000000004</v>
      </c>
      <c r="J34" s="26">
        <v>167</v>
      </c>
      <c r="K34" s="15">
        <f t="shared" si="2"/>
        <v>99901.790405635387</v>
      </c>
    </row>
    <row r="35" spans="1:11" x14ac:dyDescent="0.35">
      <c r="A35" s="19" t="s">
        <v>60</v>
      </c>
      <c r="B35" s="21">
        <v>70980.52</v>
      </c>
      <c r="C35" s="22">
        <v>0</v>
      </c>
      <c r="D35" s="26">
        <v>1200</v>
      </c>
      <c r="E35" s="22">
        <v>11080.606868410276</v>
      </c>
      <c r="F35" s="27">
        <f t="shared" si="1"/>
        <v>5521.8097800000005</v>
      </c>
      <c r="G35" s="27">
        <f>(3198.58*12)*0.8</f>
        <v>30706.368000000002</v>
      </c>
      <c r="H35" s="22">
        <v>9750</v>
      </c>
      <c r="I35" s="27">
        <f>(156.12*12)*0.8</f>
        <v>1498.7520000000002</v>
      </c>
      <c r="J35" s="26">
        <v>167</v>
      </c>
      <c r="K35" s="15">
        <f t="shared" si="2"/>
        <v>130905.05664841027</v>
      </c>
    </row>
    <row r="36" spans="1:11" x14ac:dyDescent="0.35">
      <c r="A36" s="19" t="s">
        <v>60</v>
      </c>
      <c r="B36" s="21">
        <v>72202.52</v>
      </c>
      <c r="C36" s="22">
        <v>0</v>
      </c>
      <c r="D36" s="26">
        <v>1200</v>
      </c>
      <c r="E36" s="22">
        <v>11271.370497546795</v>
      </c>
      <c r="F36" s="27">
        <f t="shared" si="1"/>
        <v>5615.2927799999998</v>
      </c>
      <c r="G36" s="27">
        <f>(990.02*12)*0.8</f>
        <v>9504.1920000000009</v>
      </c>
      <c r="H36" s="22">
        <v>3250</v>
      </c>
      <c r="I36" s="27">
        <f>(42.6*12)*0.8</f>
        <v>408.96000000000004</v>
      </c>
      <c r="J36" s="26">
        <v>167</v>
      </c>
      <c r="K36" s="15">
        <f t="shared" si="2"/>
        <v>103619.33527754681</v>
      </c>
    </row>
    <row r="37" spans="1:11" x14ac:dyDescent="0.35">
      <c r="A37" s="19" t="s">
        <v>60</v>
      </c>
      <c r="B37" s="21">
        <v>68416</v>
      </c>
      <c r="C37" s="22">
        <v>0</v>
      </c>
      <c r="D37" s="26">
        <v>1200</v>
      </c>
      <c r="E37" s="22">
        <v>10992.793155921016</v>
      </c>
      <c r="F37" s="27">
        <f t="shared" si="1"/>
        <v>5325.6239999999998</v>
      </c>
      <c r="G37" s="27">
        <f>(2105.42*12)*0.8</f>
        <v>20212.032000000003</v>
      </c>
      <c r="H37" s="22">
        <v>6500</v>
      </c>
      <c r="I37" s="27">
        <f>(85.18*12)*0.8</f>
        <v>817.72800000000007</v>
      </c>
      <c r="J37" s="26">
        <v>167</v>
      </c>
      <c r="K37" s="15">
        <f t="shared" si="2"/>
        <v>113631.17715592102</v>
      </c>
    </row>
    <row r="38" spans="1:11" x14ac:dyDescent="0.35">
      <c r="A38" s="19" t="s">
        <v>60</v>
      </c>
      <c r="B38" s="21">
        <v>66418.899999999994</v>
      </c>
      <c r="C38" s="22">
        <v>0</v>
      </c>
      <c r="D38" s="26">
        <v>1200</v>
      </c>
      <c r="E38" s="22">
        <v>10368.502788261556</v>
      </c>
      <c r="F38" s="27">
        <f t="shared" si="1"/>
        <v>5172.8458499999997</v>
      </c>
      <c r="G38" s="27">
        <f>(3198.58*12)*0.8</f>
        <v>30706.368000000002</v>
      </c>
      <c r="H38" s="22">
        <v>6500</v>
      </c>
      <c r="I38" s="27">
        <f>(156.12*12)*0.8</f>
        <v>1498.7520000000002</v>
      </c>
      <c r="J38" s="26">
        <v>167</v>
      </c>
      <c r="K38" s="15">
        <f t="shared" si="2"/>
        <v>122032.36863826154</v>
      </c>
    </row>
    <row r="39" spans="1:11" x14ac:dyDescent="0.35">
      <c r="A39" s="19" t="s">
        <v>60</v>
      </c>
      <c r="B39" s="21">
        <v>66418.899999999994</v>
      </c>
      <c r="C39" s="22">
        <v>0</v>
      </c>
      <c r="D39" s="26">
        <v>1200</v>
      </c>
      <c r="E39" s="22">
        <v>10368.502788261556</v>
      </c>
      <c r="F39" s="27">
        <f t="shared" si="1"/>
        <v>5172.8458499999997</v>
      </c>
      <c r="G39" s="27">
        <f>(3198.58*12)*0.8</f>
        <v>30706.368000000002</v>
      </c>
      <c r="H39" s="22">
        <v>6500</v>
      </c>
      <c r="I39" s="27">
        <f>(156.12*12)*0.8</f>
        <v>1498.7520000000002</v>
      </c>
      <c r="J39" s="26">
        <v>167</v>
      </c>
      <c r="K39" s="15">
        <f t="shared" si="2"/>
        <v>122032.36863826154</v>
      </c>
    </row>
    <row r="40" spans="1:11" x14ac:dyDescent="0.35">
      <c r="A40" s="19" t="s">
        <v>60</v>
      </c>
      <c r="B40" s="21">
        <v>65794.899999999994</v>
      </c>
      <c r="C40" s="27">
        <v>0</v>
      </c>
      <c r="D40" s="26">
        <v>1200</v>
      </c>
      <c r="E40" s="27">
        <v>10271.091573383334</v>
      </c>
      <c r="F40" s="27">
        <f t="shared" si="1"/>
        <v>5125.1098499999998</v>
      </c>
      <c r="G40" s="27">
        <f>(2105.42*12)*0.8</f>
        <v>20212.032000000003</v>
      </c>
      <c r="H40" s="22">
        <v>6500</v>
      </c>
      <c r="I40" s="27">
        <v>817.73</v>
      </c>
      <c r="J40" s="26">
        <v>167</v>
      </c>
      <c r="K40" s="15">
        <f t="shared" si="2"/>
        <v>110087.86342338333</v>
      </c>
    </row>
    <row r="41" spans="1:11" x14ac:dyDescent="0.35">
      <c r="A41" s="19" t="s">
        <v>16</v>
      </c>
      <c r="B41" s="21">
        <v>85000</v>
      </c>
      <c r="D41" s="22">
        <v>0</v>
      </c>
      <c r="E41" s="27">
        <v>6375</v>
      </c>
      <c r="F41" s="27">
        <f t="shared" si="1"/>
        <v>6502.5</v>
      </c>
      <c r="G41" s="27">
        <f>(2083.17*12)*0.8</f>
        <v>19998.432000000001</v>
      </c>
      <c r="H41" s="22">
        <v>6500</v>
      </c>
      <c r="I41" s="27">
        <f>(100.77*12)*0.8</f>
        <v>967.39200000000005</v>
      </c>
      <c r="J41" s="26">
        <v>167</v>
      </c>
      <c r="K41" s="15">
        <f t="shared" si="2"/>
        <v>125510.32400000001</v>
      </c>
    </row>
    <row r="42" spans="1:11" x14ac:dyDescent="0.35">
      <c r="A42" s="19"/>
      <c r="B42" s="28"/>
      <c r="C42" s="26"/>
      <c r="D42" s="26"/>
      <c r="E42" s="27"/>
      <c r="F42" s="27"/>
      <c r="G42" s="27"/>
      <c r="H42" s="27"/>
      <c r="I42" s="27"/>
      <c r="J42" s="26"/>
      <c r="K42" s="15"/>
    </row>
    <row r="43" spans="1:11" x14ac:dyDescent="0.35">
      <c r="A43" s="18" t="s">
        <v>74</v>
      </c>
      <c r="E43" s="27"/>
      <c r="F43" s="27"/>
      <c r="K43" s="15"/>
    </row>
    <row r="44" spans="1:11" x14ac:dyDescent="0.35">
      <c r="A44" s="19" t="s">
        <v>11</v>
      </c>
      <c r="B44" s="28">
        <v>142275</v>
      </c>
      <c r="C44" s="27">
        <v>0</v>
      </c>
      <c r="D44" s="27">
        <v>0</v>
      </c>
      <c r="E44" s="27">
        <v>0</v>
      </c>
      <c r="F44" s="27">
        <f>SUM(B44:D44)*0.0765</f>
        <v>10884.0375</v>
      </c>
      <c r="G44" s="27">
        <v>0</v>
      </c>
      <c r="H44" s="27">
        <v>0</v>
      </c>
      <c r="I44" s="27">
        <v>0</v>
      </c>
      <c r="J44" s="26">
        <v>167</v>
      </c>
      <c r="K44" s="15">
        <f>SUM(B44:J44)</f>
        <v>153326.03750000001</v>
      </c>
    </row>
    <row r="45" spans="1:11" x14ac:dyDescent="0.35">
      <c r="A45" s="19" t="s">
        <v>12</v>
      </c>
      <c r="B45" s="28">
        <v>133900</v>
      </c>
      <c r="C45" s="27">
        <v>0</v>
      </c>
      <c r="D45" s="27">
        <v>0</v>
      </c>
      <c r="E45" s="26">
        <v>39023.976389947486</v>
      </c>
      <c r="F45" s="27">
        <f t="shared" si="1"/>
        <v>10243.35</v>
      </c>
      <c r="G45" s="27">
        <v>30706.368000000002</v>
      </c>
      <c r="H45" s="27">
        <v>9750</v>
      </c>
      <c r="I45" s="27">
        <v>1498.7520000000002</v>
      </c>
      <c r="J45" s="26">
        <v>167</v>
      </c>
      <c r="K45" s="15">
        <f t="shared" ref="K45:K57" si="3">SUM(B45:J45)</f>
        <v>225289.44638994752</v>
      </c>
    </row>
    <row r="46" spans="1:11" x14ac:dyDescent="0.35">
      <c r="A46" s="19" t="s">
        <v>64</v>
      </c>
      <c r="B46" s="28">
        <v>131840</v>
      </c>
      <c r="C46" s="27">
        <v>0</v>
      </c>
      <c r="D46" s="27">
        <v>0</v>
      </c>
      <c r="E46" s="26">
        <v>38423.607522409831</v>
      </c>
      <c r="F46" s="27">
        <f t="shared" si="1"/>
        <v>10085.76</v>
      </c>
      <c r="G46" s="27">
        <v>30706.368000000002</v>
      </c>
      <c r="H46" s="27">
        <v>9750</v>
      </c>
      <c r="I46" s="27">
        <v>1498.7520000000002</v>
      </c>
      <c r="J46" s="26">
        <v>167</v>
      </c>
      <c r="K46" s="15">
        <f t="shared" si="3"/>
        <v>222471.48752240985</v>
      </c>
    </row>
    <row r="47" spans="1:11" x14ac:dyDescent="0.35">
      <c r="A47" s="19" t="s">
        <v>64</v>
      </c>
      <c r="B47" s="28">
        <v>131840</v>
      </c>
      <c r="C47" s="27">
        <v>0</v>
      </c>
      <c r="D47" s="27">
        <v>0</v>
      </c>
      <c r="E47" s="26">
        <v>38423.607522409831</v>
      </c>
      <c r="F47" s="27">
        <f t="shared" si="1"/>
        <v>10085.76</v>
      </c>
      <c r="G47" s="27">
        <v>30706.368000000002</v>
      </c>
      <c r="H47" s="27">
        <v>9750</v>
      </c>
      <c r="I47" s="27">
        <v>1498.7520000000002</v>
      </c>
      <c r="J47" s="26">
        <v>167</v>
      </c>
      <c r="K47" s="15">
        <f t="shared" si="3"/>
        <v>222471.48752240985</v>
      </c>
    </row>
    <row r="48" spans="1:11" x14ac:dyDescent="0.35">
      <c r="A48" s="19" t="s">
        <v>13</v>
      </c>
      <c r="B48" s="28">
        <v>115772.79999999999</v>
      </c>
      <c r="C48" s="27">
        <v>5343.36</v>
      </c>
      <c r="D48" s="27">
        <v>1200</v>
      </c>
      <c r="E48" s="26">
        <v>35298.238747431671</v>
      </c>
      <c r="F48" s="27">
        <f>SUM(B48:D48)*0.0765</f>
        <v>9357.1862399999991</v>
      </c>
      <c r="G48" s="27">
        <v>30706.368000000002</v>
      </c>
      <c r="H48" s="27">
        <v>9750</v>
      </c>
      <c r="I48" s="27">
        <v>1498.7520000000002</v>
      </c>
      <c r="J48" s="26">
        <v>167</v>
      </c>
      <c r="K48" s="15">
        <f>SUM(B48:J48)</f>
        <v>209093.70498743167</v>
      </c>
    </row>
    <row r="49" spans="1:11" x14ac:dyDescent="0.35">
      <c r="A49" s="19" t="s">
        <v>13</v>
      </c>
      <c r="B49" s="28">
        <v>115772.79999999999</v>
      </c>
      <c r="C49" s="27">
        <v>5343.36</v>
      </c>
      <c r="D49" s="27">
        <v>1200</v>
      </c>
      <c r="E49" s="26">
        <v>35298.238747431671</v>
      </c>
      <c r="F49" s="27">
        <f t="shared" si="1"/>
        <v>9357.1862399999991</v>
      </c>
      <c r="G49" s="27">
        <v>30706.368000000002</v>
      </c>
      <c r="H49" s="27">
        <v>9750</v>
      </c>
      <c r="I49" s="27">
        <v>1498.7520000000002</v>
      </c>
      <c r="J49" s="26">
        <v>167</v>
      </c>
      <c r="K49" s="15">
        <f>SUM(B49:J49)</f>
        <v>209093.70498743167</v>
      </c>
    </row>
    <row r="50" spans="1:11" x14ac:dyDescent="0.35">
      <c r="A50" s="19" t="s">
        <v>13</v>
      </c>
      <c r="B50" s="28">
        <v>116292.79999999999</v>
      </c>
      <c r="C50" s="27">
        <v>5367.36</v>
      </c>
      <c r="D50" s="27">
        <v>1200</v>
      </c>
      <c r="E50" s="26">
        <v>35456.782759053262</v>
      </c>
      <c r="F50" s="27">
        <f t="shared" si="1"/>
        <v>9398.8022399999991</v>
      </c>
      <c r="G50" s="27">
        <v>30706.368000000002</v>
      </c>
      <c r="H50" s="27">
        <v>9750</v>
      </c>
      <c r="I50" s="27">
        <v>1498.7520000000002</v>
      </c>
      <c r="J50" s="26">
        <v>167</v>
      </c>
      <c r="K50" s="15">
        <f t="shared" si="3"/>
        <v>209837.86499905327</v>
      </c>
    </row>
    <row r="51" spans="1:11" x14ac:dyDescent="0.35">
      <c r="A51" s="19" t="s">
        <v>13</v>
      </c>
      <c r="B51" s="28">
        <v>115772.79999999999</v>
      </c>
      <c r="C51" s="27">
        <v>5343.36</v>
      </c>
      <c r="D51" s="27">
        <v>1200</v>
      </c>
      <c r="E51" s="26">
        <v>35298.238747431671</v>
      </c>
      <c r="F51" s="27">
        <f t="shared" si="1"/>
        <v>9357.1862399999991</v>
      </c>
      <c r="G51" s="27">
        <v>30706.368000000002</v>
      </c>
      <c r="H51" s="27">
        <v>9750</v>
      </c>
      <c r="I51" s="27">
        <v>1498.7520000000002</v>
      </c>
      <c r="J51" s="26">
        <v>167</v>
      </c>
      <c r="K51" s="15">
        <f t="shared" si="3"/>
        <v>209093.70498743167</v>
      </c>
    </row>
    <row r="52" spans="1:11" x14ac:dyDescent="0.35">
      <c r="A52" s="19" t="s">
        <v>13</v>
      </c>
      <c r="B52" s="28">
        <v>115772.79999999999</v>
      </c>
      <c r="C52" s="27">
        <v>5343.36</v>
      </c>
      <c r="D52" s="27">
        <v>1200</v>
      </c>
      <c r="E52" s="26">
        <v>35298.238747431671</v>
      </c>
      <c r="F52" s="27">
        <f t="shared" si="1"/>
        <v>9357.1862399999991</v>
      </c>
      <c r="G52" s="27">
        <v>9504.1920000000009</v>
      </c>
      <c r="H52" s="27">
        <v>3250</v>
      </c>
      <c r="I52" s="27">
        <v>408.96000000000004</v>
      </c>
      <c r="J52" s="26">
        <v>167</v>
      </c>
      <c r="K52" s="15">
        <f t="shared" si="3"/>
        <v>180301.73698743168</v>
      </c>
    </row>
    <row r="53" spans="1:11" x14ac:dyDescent="0.35">
      <c r="A53" s="19" t="s">
        <v>13</v>
      </c>
      <c r="B53" s="28">
        <v>113692.79999999999</v>
      </c>
      <c r="C53" s="27">
        <v>5247.36</v>
      </c>
      <c r="D53" s="27">
        <v>1200</v>
      </c>
      <c r="E53" s="26">
        <v>34664.062700945302</v>
      </c>
      <c r="F53" s="27">
        <f t="shared" si="1"/>
        <v>9190.7222399999991</v>
      </c>
      <c r="G53" s="27">
        <v>30706.368000000002</v>
      </c>
      <c r="H53" s="27">
        <v>9750</v>
      </c>
      <c r="I53" s="27">
        <v>1498.7520000000002</v>
      </c>
      <c r="J53" s="26">
        <v>167</v>
      </c>
      <c r="K53" s="15">
        <f t="shared" si="3"/>
        <v>206117.06494094527</v>
      </c>
    </row>
    <row r="54" spans="1:11" x14ac:dyDescent="0.35">
      <c r="A54" s="19" t="s">
        <v>13</v>
      </c>
      <c r="B54" s="28">
        <v>116292.79999999999</v>
      </c>
      <c r="C54" s="27">
        <v>5367.36</v>
      </c>
      <c r="D54" s="27">
        <v>1200</v>
      </c>
      <c r="E54" s="26">
        <v>35456.782759053262</v>
      </c>
      <c r="F54" s="27">
        <f t="shared" si="1"/>
        <v>9398.8022399999991</v>
      </c>
      <c r="G54" s="27">
        <v>19998.432000000001</v>
      </c>
      <c r="H54" s="27">
        <v>6500</v>
      </c>
      <c r="I54" s="27">
        <v>967.39200000000005</v>
      </c>
      <c r="J54" s="26">
        <v>167</v>
      </c>
      <c r="K54" s="15">
        <f t="shared" si="3"/>
        <v>195348.56899905324</v>
      </c>
    </row>
    <row r="55" spans="1:11" x14ac:dyDescent="0.35">
      <c r="A55" s="19" t="s">
        <v>65</v>
      </c>
      <c r="B55" s="28">
        <v>100422.40000000001</v>
      </c>
      <c r="C55" s="27">
        <v>4634.88</v>
      </c>
      <c r="D55" s="27">
        <v>1200</v>
      </c>
      <c r="E55" s="26">
        <v>30618.019524362226</v>
      </c>
      <c r="F55" s="27">
        <f t="shared" si="1"/>
        <v>8128.6819200000009</v>
      </c>
      <c r="G55" s="27">
        <v>30706.368000000002</v>
      </c>
      <c r="H55" s="27">
        <v>9750</v>
      </c>
      <c r="I55" s="27">
        <v>1498.7520000000002</v>
      </c>
      <c r="J55" s="26">
        <v>167</v>
      </c>
      <c r="K55" s="15">
        <f t="shared" si="3"/>
        <v>187126.10144436223</v>
      </c>
    </row>
    <row r="56" spans="1:11" x14ac:dyDescent="0.35">
      <c r="A56" s="19" t="s">
        <v>65</v>
      </c>
      <c r="B56" s="28">
        <v>99840</v>
      </c>
      <c r="C56" s="27">
        <v>4608</v>
      </c>
      <c r="D56" s="27">
        <v>1200</v>
      </c>
      <c r="E56" s="26">
        <v>30440.450231346036</v>
      </c>
      <c r="F56" s="27">
        <f t="shared" si="1"/>
        <v>8082.0720000000001</v>
      </c>
      <c r="G56" s="27">
        <v>30706.368000000002</v>
      </c>
      <c r="H56" s="27">
        <v>9750</v>
      </c>
      <c r="I56" s="27">
        <v>1498.7520000000002</v>
      </c>
      <c r="J56" s="26">
        <v>167</v>
      </c>
      <c r="K56" s="15">
        <f t="shared" si="3"/>
        <v>186292.64223134608</v>
      </c>
    </row>
    <row r="57" spans="1:11" x14ac:dyDescent="0.35">
      <c r="A57" s="19" t="s">
        <v>65</v>
      </c>
      <c r="B57" s="28">
        <v>99361.600000000006</v>
      </c>
      <c r="C57" s="27">
        <v>4585.92</v>
      </c>
      <c r="D57" s="27">
        <v>1200</v>
      </c>
      <c r="E57" s="26">
        <v>30294.589740654174</v>
      </c>
      <c r="F57" s="27">
        <f t="shared" si="1"/>
        <v>8043.7852800000001</v>
      </c>
      <c r="G57" s="27">
        <v>19998.432000000001</v>
      </c>
      <c r="H57" s="27">
        <v>6500</v>
      </c>
      <c r="I57" s="27">
        <v>967.39200000000005</v>
      </c>
      <c r="J57" s="26">
        <v>167</v>
      </c>
      <c r="K57" s="15">
        <f t="shared" si="3"/>
        <v>171118.71902065419</v>
      </c>
    </row>
    <row r="58" spans="1:11" x14ac:dyDescent="0.35">
      <c r="A58" s="19" t="s">
        <v>65</v>
      </c>
      <c r="B58" s="21">
        <v>96699.199999999997</v>
      </c>
      <c r="C58" s="27">
        <v>4463.04</v>
      </c>
      <c r="D58" s="27">
        <v>1200</v>
      </c>
      <c r="E58" s="26">
        <v>29482.844401151608</v>
      </c>
      <c r="F58" s="27">
        <f t="shared" si="1"/>
        <v>7830.7113599999993</v>
      </c>
      <c r="G58" s="27">
        <v>30706.368000000002</v>
      </c>
      <c r="H58" s="27">
        <v>9750</v>
      </c>
      <c r="I58" s="27">
        <v>1498.7520000000002</v>
      </c>
      <c r="J58" s="26">
        <v>167</v>
      </c>
      <c r="K58" s="15">
        <f t="shared" ref="K58:K84" si="4">SUM(B58:J58)</f>
        <v>181797.91576115161</v>
      </c>
    </row>
    <row r="59" spans="1:11" x14ac:dyDescent="0.35">
      <c r="A59" s="19" t="s">
        <v>65</v>
      </c>
      <c r="B59" s="21">
        <v>98779.199999999997</v>
      </c>
      <c r="C59" s="27">
        <v>4559.04</v>
      </c>
      <c r="D59" s="27">
        <v>1200</v>
      </c>
      <c r="E59" s="26">
        <v>30117.02044763798</v>
      </c>
      <c r="F59" s="27">
        <f t="shared" si="1"/>
        <v>7997.1753599999993</v>
      </c>
      <c r="G59" s="27">
        <v>30706.368000000002</v>
      </c>
      <c r="H59" s="27">
        <v>9750</v>
      </c>
      <c r="I59" s="27">
        <v>1498.7520000000002</v>
      </c>
      <c r="J59" s="26">
        <v>167</v>
      </c>
      <c r="K59" s="15">
        <f t="shared" si="4"/>
        <v>184774.55580763795</v>
      </c>
    </row>
    <row r="60" spans="1:11" x14ac:dyDescent="0.35">
      <c r="A60" s="19" t="s">
        <v>65</v>
      </c>
      <c r="B60" s="28">
        <v>98280</v>
      </c>
      <c r="C60" s="27">
        <v>4536</v>
      </c>
      <c r="D60" s="27">
        <v>1200</v>
      </c>
      <c r="E60" s="26">
        <v>29964.818196481254</v>
      </c>
      <c r="F60" s="27">
        <f t="shared" si="1"/>
        <v>7957.2240000000002</v>
      </c>
      <c r="G60" s="27">
        <v>30706.368000000002</v>
      </c>
      <c r="H60" s="27">
        <v>9750</v>
      </c>
      <c r="I60" s="27">
        <v>1498.7520000000002</v>
      </c>
      <c r="J60" s="26">
        <v>167</v>
      </c>
      <c r="K60" s="15">
        <f t="shared" si="4"/>
        <v>184060.16219648128</v>
      </c>
    </row>
    <row r="61" spans="1:11" x14ac:dyDescent="0.35">
      <c r="A61" s="19" t="s">
        <v>65</v>
      </c>
      <c r="B61" s="21">
        <v>95097.599999999991</v>
      </c>
      <c r="C61" s="27">
        <v>4389.12</v>
      </c>
      <c r="D61" s="27">
        <v>1200</v>
      </c>
      <c r="E61" s="26">
        <v>28994.528845357097</v>
      </c>
      <c r="F61" s="27">
        <f t="shared" si="1"/>
        <v>7702.5340799999985</v>
      </c>
      <c r="G61" s="27">
        <v>30706.368000000002</v>
      </c>
      <c r="H61" s="27">
        <v>9750</v>
      </c>
      <c r="I61" s="27">
        <v>1498.7520000000002</v>
      </c>
      <c r="J61" s="26">
        <v>167</v>
      </c>
      <c r="K61" s="15">
        <f t="shared" si="4"/>
        <v>179505.90292535708</v>
      </c>
    </row>
    <row r="62" spans="1:11" x14ac:dyDescent="0.35">
      <c r="A62" s="19" t="s">
        <v>65</v>
      </c>
      <c r="B62" s="21">
        <v>96657.599999999991</v>
      </c>
      <c r="C62" s="27">
        <v>4461.12</v>
      </c>
      <c r="D62" s="27">
        <v>1200</v>
      </c>
      <c r="E62" s="26">
        <v>29470.16088022188</v>
      </c>
      <c r="F62" s="27">
        <f t="shared" si="1"/>
        <v>7827.3820799999985</v>
      </c>
      <c r="G62" s="27">
        <v>30706.368000000002</v>
      </c>
      <c r="H62" s="27">
        <v>9750</v>
      </c>
      <c r="I62" s="27">
        <v>1498.7520000000002</v>
      </c>
      <c r="J62" s="26">
        <v>167</v>
      </c>
      <c r="K62" s="15">
        <f t="shared" si="4"/>
        <v>181738.38296022188</v>
      </c>
    </row>
    <row r="63" spans="1:11" x14ac:dyDescent="0.35">
      <c r="A63" s="19" t="s">
        <v>65</v>
      </c>
      <c r="B63" s="21">
        <v>97177.599999999991</v>
      </c>
      <c r="C63" s="27">
        <v>4485.12</v>
      </c>
      <c r="D63" s="27">
        <v>1200</v>
      </c>
      <c r="E63" s="26">
        <v>29628.704891843474</v>
      </c>
      <c r="F63" s="27">
        <f t="shared" si="1"/>
        <v>7868.9980799999985</v>
      </c>
      <c r="G63" s="27">
        <v>30706.368000000002</v>
      </c>
      <c r="H63" s="27">
        <v>9750</v>
      </c>
      <c r="I63" s="27">
        <v>1498.7520000000002</v>
      </c>
      <c r="J63" s="26">
        <v>167</v>
      </c>
      <c r="K63" s="15">
        <f t="shared" si="4"/>
        <v>182482.54297184348</v>
      </c>
    </row>
    <row r="64" spans="1:11" x14ac:dyDescent="0.35">
      <c r="A64" s="19" t="s">
        <v>65</v>
      </c>
      <c r="B64" s="21">
        <v>92081.600000000006</v>
      </c>
      <c r="C64" s="27">
        <v>4249.92</v>
      </c>
      <c r="D64" s="27">
        <v>1200</v>
      </c>
      <c r="E64" s="26">
        <v>28074.97357795186</v>
      </c>
      <c r="F64" s="27">
        <f t="shared" si="1"/>
        <v>7461.1612800000003</v>
      </c>
      <c r="G64" s="27">
        <v>30706.368000000002</v>
      </c>
      <c r="H64" s="27">
        <v>9750</v>
      </c>
      <c r="I64" s="27">
        <v>1498.7520000000002</v>
      </c>
      <c r="J64" s="26">
        <v>167</v>
      </c>
      <c r="K64" s="15">
        <f t="shared" si="4"/>
        <v>175189.77485795188</v>
      </c>
    </row>
    <row r="65" spans="1:11" x14ac:dyDescent="0.35">
      <c r="A65" s="19" t="s">
        <v>65</v>
      </c>
      <c r="B65" s="21">
        <v>92081.600000000006</v>
      </c>
      <c r="C65" s="27">
        <v>4249.92</v>
      </c>
      <c r="D65" s="27">
        <v>1200</v>
      </c>
      <c r="E65" s="26">
        <v>28074.97357795186</v>
      </c>
      <c r="F65" s="27">
        <f t="shared" si="1"/>
        <v>7461.1612800000003</v>
      </c>
      <c r="G65" s="27">
        <v>20212.032000000003</v>
      </c>
      <c r="H65" s="27">
        <v>6500</v>
      </c>
      <c r="I65" s="27">
        <v>817.72800000000007</v>
      </c>
      <c r="J65" s="26">
        <v>167</v>
      </c>
      <c r="K65" s="15">
        <f t="shared" si="4"/>
        <v>160764.41485795187</v>
      </c>
    </row>
    <row r="66" spans="1:11" x14ac:dyDescent="0.35">
      <c r="A66" s="19" t="s">
        <v>65</v>
      </c>
      <c r="B66" s="21">
        <v>92601.600000000006</v>
      </c>
      <c r="C66" s="27">
        <v>4273.92</v>
      </c>
      <c r="D66" s="27">
        <v>1200</v>
      </c>
      <c r="E66" s="26">
        <v>28233.51758957345</v>
      </c>
      <c r="F66" s="27">
        <f t="shared" si="1"/>
        <v>7502.7772800000002</v>
      </c>
      <c r="G66" s="27">
        <v>30706.368000000002</v>
      </c>
      <c r="H66" s="27">
        <v>9750</v>
      </c>
      <c r="I66" s="27">
        <v>1498.7520000000002</v>
      </c>
      <c r="J66" s="26">
        <v>167</v>
      </c>
      <c r="K66" s="15">
        <f t="shared" si="4"/>
        <v>175933.93486957348</v>
      </c>
    </row>
    <row r="67" spans="1:11" x14ac:dyDescent="0.35">
      <c r="A67" s="19" t="s">
        <v>65</v>
      </c>
      <c r="B67" s="21">
        <v>90521.600000000006</v>
      </c>
      <c r="C67" s="27">
        <v>4177.92</v>
      </c>
      <c r="D67" s="27">
        <v>1200</v>
      </c>
      <c r="E67" s="26">
        <v>27599.341543087077</v>
      </c>
      <c r="F67" s="27">
        <f t="shared" si="1"/>
        <v>7336.3132800000003</v>
      </c>
      <c r="G67" s="27">
        <v>30706.368000000002</v>
      </c>
      <c r="H67" s="27">
        <v>9750</v>
      </c>
      <c r="I67" s="27">
        <v>1498.7520000000002</v>
      </c>
      <c r="J67" s="26">
        <v>167</v>
      </c>
      <c r="K67" s="15">
        <f t="shared" si="4"/>
        <v>172957.29482308708</v>
      </c>
    </row>
    <row r="68" spans="1:11" x14ac:dyDescent="0.35">
      <c r="A68" s="19" t="s">
        <v>65</v>
      </c>
      <c r="B68" s="21">
        <v>92081.600000000006</v>
      </c>
      <c r="C68" s="27">
        <v>4249.92</v>
      </c>
      <c r="D68" s="27">
        <v>1200</v>
      </c>
      <c r="E68" s="26">
        <v>28074.97357795186</v>
      </c>
      <c r="F68" s="27">
        <f t="shared" si="1"/>
        <v>7461.1612800000003</v>
      </c>
      <c r="G68" s="27">
        <v>20212.032000000003</v>
      </c>
      <c r="H68" s="27">
        <v>6500</v>
      </c>
      <c r="I68" s="27">
        <v>817.72800000000007</v>
      </c>
      <c r="J68" s="26">
        <v>167</v>
      </c>
      <c r="K68" s="15">
        <f t="shared" si="4"/>
        <v>160764.41485795187</v>
      </c>
    </row>
    <row r="69" spans="1:11" x14ac:dyDescent="0.35">
      <c r="A69" s="19" t="s">
        <v>65</v>
      </c>
      <c r="B69" s="21">
        <v>92601.600000000006</v>
      </c>
      <c r="C69" s="27">
        <v>4273.92</v>
      </c>
      <c r="D69" s="27">
        <v>1200</v>
      </c>
      <c r="E69" s="26">
        <v>28233.51758957345</v>
      </c>
      <c r="F69" s="27">
        <f t="shared" ref="F69:F99" si="5">SUM(B69:D69)*0.0765</f>
        <v>7502.7772800000002</v>
      </c>
      <c r="G69" s="27">
        <v>9504.1920000000009</v>
      </c>
      <c r="H69" s="27">
        <v>3250</v>
      </c>
      <c r="I69" s="27">
        <v>408.96000000000004</v>
      </c>
      <c r="J69" s="26">
        <v>167</v>
      </c>
      <c r="K69" s="15">
        <f t="shared" si="4"/>
        <v>147141.96686957346</v>
      </c>
    </row>
    <row r="70" spans="1:11" x14ac:dyDescent="0.35">
      <c r="A70" s="19" t="s">
        <v>65</v>
      </c>
      <c r="B70" s="21">
        <v>87131.199999999997</v>
      </c>
      <c r="C70" s="27">
        <v>4021.44</v>
      </c>
      <c r="D70" s="27">
        <v>1200</v>
      </c>
      <c r="E70" s="26">
        <v>26565.634587314282</v>
      </c>
      <c r="F70" s="27">
        <f t="shared" si="5"/>
        <v>7064.97696</v>
      </c>
      <c r="G70" s="27">
        <v>9504.1920000000009</v>
      </c>
      <c r="H70" s="27">
        <v>3250</v>
      </c>
      <c r="I70" s="27">
        <v>408.96000000000004</v>
      </c>
      <c r="J70" s="26">
        <v>167</v>
      </c>
      <c r="K70" s="15">
        <f t="shared" si="4"/>
        <v>139313.40354731429</v>
      </c>
    </row>
    <row r="71" spans="1:11" x14ac:dyDescent="0.35">
      <c r="A71" s="19" t="s">
        <v>65</v>
      </c>
      <c r="B71" s="21">
        <v>87131.199999999997</v>
      </c>
      <c r="C71" s="27">
        <v>4021.44</v>
      </c>
      <c r="D71" s="27">
        <v>1200</v>
      </c>
      <c r="E71" s="26">
        <v>26565.634587314282</v>
      </c>
      <c r="F71" s="27">
        <f t="shared" si="5"/>
        <v>7064.97696</v>
      </c>
      <c r="G71" s="27">
        <v>30706.368000000002</v>
      </c>
      <c r="H71" s="27">
        <v>9750</v>
      </c>
      <c r="I71" s="27">
        <v>1498.7520000000002</v>
      </c>
      <c r="J71" s="26">
        <v>167</v>
      </c>
      <c r="K71" s="15">
        <f t="shared" si="4"/>
        <v>168105.37154731431</v>
      </c>
    </row>
    <row r="72" spans="1:11" x14ac:dyDescent="0.35">
      <c r="A72" s="19" t="s">
        <v>65</v>
      </c>
      <c r="B72" s="21">
        <v>89211.199999999997</v>
      </c>
      <c r="C72" s="27">
        <v>4117.4400000000005</v>
      </c>
      <c r="D72" s="27">
        <v>1200</v>
      </c>
      <c r="E72" s="26">
        <v>27199.810633800655</v>
      </c>
      <c r="F72" s="27">
        <f t="shared" si="5"/>
        <v>7231.4409599999999</v>
      </c>
      <c r="G72" s="27">
        <v>9504.1920000000009</v>
      </c>
      <c r="H72" s="27">
        <v>3250</v>
      </c>
      <c r="I72" s="27">
        <v>408.96000000000004</v>
      </c>
      <c r="J72" s="26">
        <v>167</v>
      </c>
      <c r="K72" s="15">
        <f t="shared" si="4"/>
        <v>142290.04359380066</v>
      </c>
    </row>
    <row r="73" spans="1:11" x14ac:dyDescent="0.35">
      <c r="A73" s="19" t="s">
        <v>65</v>
      </c>
      <c r="B73" s="21">
        <v>89211.199999999997</v>
      </c>
      <c r="C73" s="27">
        <v>4117.4400000000005</v>
      </c>
      <c r="D73" s="27">
        <v>1200</v>
      </c>
      <c r="E73" s="26">
        <v>27199.810633800655</v>
      </c>
      <c r="F73" s="27">
        <f t="shared" si="5"/>
        <v>7231.4409599999999</v>
      </c>
      <c r="G73" s="27">
        <v>9504.1920000000009</v>
      </c>
      <c r="H73" s="27">
        <v>3250</v>
      </c>
      <c r="I73" s="27">
        <v>408.96000000000004</v>
      </c>
      <c r="J73" s="26">
        <v>167</v>
      </c>
      <c r="K73" s="15">
        <f t="shared" si="4"/>
        <v>142290.04359380066</v>
      </c>
    </row>
    <row r="74" spans="1:11" x14ac:dyDescent="0.35">
      <c r="A74" s="19" t="s">
        <v>65</v>
      </c>
      <c r="B74" s="21">
        <v>89211.199999999997</v>
      </c>
      <c r="C74" s="27">
        <v>4117.4400000000005</v>
      </c>
      <c r="D74" s="27">
        <v>1200</v>
      </c>
      <c r="E74" s="26">
        <v>27199.810633800655</v>
      </c>
      <c r="F74" s="27">
        <f t="shared" si="5"/>
        <v>7231.4409599999999</v>
      </c>
      <c r="G74" s="27">
        <v>20212.032000000003</v>
      </c>
      <c r="H74" s="27">
        <v>6500</v>
      </c>
      <c r="I74" s="27">
        <v>817.72800000000007</v>
      </c>
      <c r="J74" s="26">
        <v>167</v>
      </c>
      <c r="K74" s="15">
        <f t="shared" si="4"/>
        <v>156656.65159380066</v>
      </c>
    </row>
    <row r="75" spans="1:11" x14ac:dyDescent="0.35">
      <c r="A75" s="19" t="s">
        <v>65</v>
      </c>
      <c r="B75" s="21">
        <v>89211.199999999997</v>
      </c>
      <c r="C75" s="27">
        <v>4117.4400000000005</v>
      </c>
      <c r="D75" s="27">
        <v>1200</v>
      </c>
      <c r="E75" s="26">
        <v>27199.810633800655</v>
      </c>
      <c r="F75" s="27">
        <f t="shared" si="5"/>
        <v>7231.4409599999999</v>
      </c>
      <c r="G75" s="27">
        <v>500</v>
      </c>
      <c r="H75" s="27">
        <v>0</v>
      </c>
      <c r="I75" s="27">
        <v>0</v>
      </c>
      <c r="J75" s="26">
        <v>167</v>
      </c>
      <c r="K75" s="15">
        <f t="shared" si="4"/>
        <v>129626.89159380065</v>
      </c>
    </row>
    <row r="76" spans="1:11" x14ac:dyDescent="0.35">
      <c r="A76" s="19" t="s">
        <v>65</v>
      </c>
      <c r="B76" s="21">
        <v>83200</v>
      </c>
      <c r="C76" s="27">
        <v>3840</v>
      </c>
      <c r="D76" s="27">
        <v>1200</v>
      </c>
      <c r="E76" s="26">
        <v>25367.041859455032</v>
      </c>
      <c r="F76" s="27">
        <f t="shared" si="5"/>
        <v>6750.36</v>
      </c>
      <c r="G76" s="27">
        <v>30706.368000000002</v>
      </c>
      <c r="H76" s="27">
        <v>9750</v>
      </c>
      <c r="I76" s="27">
        <v>1498.7520000000002</v>
      </c>
      <c r="J76" s="26">
        <v>167</v>
      </c>
      <c r="K76" s="15">
        <f t="shared" si="4"/>
        <v>162479.52185945504</v>
      </c>
    </row>
    <row r="77" spans="1:11" x14ac:dyDescent="0.35">
      <c r="A77" s="19" t="s">
        <v>65</v>
      </c>
      <c r="B77" s="21">
        <v>83200</v>
      </c>
      <c r="C77" s="27">
        <v>3840</v>
      </c>
      <c r="D77" s="27">
        <v>1200</v>
      </c>
      <c r="E77" s="26">
        <v>25367.041859455032</v>
      </c>
      <c r="F77" s="27">
        <f t="shared" si="5"/>
        <v>6750.36</v>
      </c>
      <c r="G77" s="27">
        <v>500</v>
      </c>
      <c r="H77" s="27">
        <v>0</v>
      </c>
      <c r="I77" s="27">
        <v>0</v>
      </c>
      <c r="J77" s="26">
        <v>167</v>
      </c>
      <c r="K77" s="15">
        <f t="shared" si="4"/>
        <v>121024.40185945503</v>
      </c>
    </row>
    <row r="78" spans="1:11" x14ac:dyDescent="0.35">
      <c r="A78" s="19" t="s">
        <v>65</v>
      </c>
      <c r="B78" s="21">
        <v>85280</v>
      </c>
      <c r="C78" s="27">
        <v>3936</v>
      </c>
      <c r="D78" s="27">
        <v>1200</v>
      </c>
      <c r="E78" s="26">
        <v>26001.217905941408</v>
      </c>
      <c r="F78" s="27">
        <f t="shared" si="5"/>
        <v>6916.8239999999996</v>
      </c>
      <c r="G78" s="27">
        <v>9504.1920000000009</v>
      </c>
      <c r="H78" s="27">
        <v>3250</v>
      </c>
      <c r="I78" s="27">
        <v>408.96000000000004</v>
      </c>
      <c r="J78" s="26">
        <v>167</v>
      </c>
      <c r="K78" s="15">
        <f t="shared" si="4"/>
        <v>136664.19390594139</v>
      </c>
    </row>
    <row r="79" spans="1:11" x14ac:dyDescent="0.35">
      <c r="A79" s="19" t="s">
        <v>65</v>
      </c>
      <c r="B79" s="21">
        <v>78728</v>
      </c>
      <c r="C79" s="27">
        <v>3633.6000000000004</v>
      </c>
      <c r="D79" s="27">
        <v>1200</v>
      </c>
      <c r="E79" s="26">
        <v>24003.563359509324</v>
      </c>
      <c r="F79" s="27">
        <f t="shared" si="5"/>
        <v>6392.4624000000003</v>
      </c>
      <c r="G79" s="27">
        <v>9504.1920000000009</v>
      </c>
      <c r="H79" s="27">
        <v>3250</v>
      </c>
      <c r="I79" s="27">
        <v>408.96000000000004</v>
      </c>
      <c r="J79" s="26">
        <v>167</v>
      </c>
      <c r="K79" s="15">
        <f t="shared" si="4"/>
        <v>127287.77775950934</v>
      </c>
    </row>
    <row r="80" spans="1:11" x14ac:dyDescent="0.35">
      <c r="A80" s="19" t="s">
        <v>65</v>
      </c>
      <c r="B80" s="21">
        <v>76128</v>
      </c>
      <c r="C80" s="27">
        <v>3513.6000000000004</v>
      </c>
      <c r="D80" s="27">
        <v>1200</v>
      </c>
      <c r="E80" s="26">
        <v>23210.843301401357</v>
      </c>
      <c r="F80" s="27">
        <f t="shared" si="5"/>
        <v>6184.3824000000004</v>
      </c>
      <c r="G80" s="27">
        <v>9504.1920000000009</v>
      </c>
      <c r="H80" s="27">
        <v>3250</v>
      </c>
      <c r="I80" s="27">
        <v>408.96000000000004</v>
      </c>
      <c r="J80" s="26">
        <v>167</v>
      </c>
      <c r="K80" s="15">
        <f t="shared" si="4"/>
        <v>123566.97770140137</v>
      </c>
    </row>
    <row r="81" spans="1:11" x14ac:dyDescent="0.35">
      <c r="A81" s="19" t="s">
        <v>65</v>
      </c>
      <c r="B81" s="21">
        <v>65582.400000000009</v>
      </c>
      <c r="C81" s="27">
        <v>3026.88</v>
      </c>
      <c r="D81" s="27">
        <v>1200</v>
      </c>
      <c r="E81" s="27">
        <v>19995.570745715431</v>
      </c>
      <c r="F81" s="27">
        <f t="shared" si="5"/>
        <v>5340.409920000001</v>
      </c>
      <c r="G81" s="27">
        <v>19998.432000000001</v>
      </c>
      <c r="H81" s="22">
        <v>6500</v>
      </c>
      <c r="I81" s="27">
        <v>967.39200000000005</v>
      </c>
      <c r="J81" s="26">
        <v>167</v>
      </c>
      <c r="K81" s="15">
        <f t="shared" si="4"/>
        <v>122778.08466571546</v>
      </c>
    </row>
    <row r="82" spans="1:11" x14ac:dyDescent="0.35">
      <c r="A82" s="19" t="s">
        <v>66</v>
      </c>
      <c r="B82" s="25">
        <v>53560</v>
      </c>
      <c r="C82" s="27">
        <v>0</v>
      </c>
      <c r="D82" s="27">
        <v>1200</v>
      </c>
      <c r="E82" s="27">
        <v>4107</v>
      </c>
      <c r="F82" s="27">
        <f t="shared" si="5"/>
        <v>4189.1400000000003</v>
      </c>
      <c r="G82" s="27">
        <v>9504.1920000000009</v>
      </c>
      <c r="H82" s="27">
        <v>3250</v>
      </c>
      <c r="I82" s="27">
        <v>408.96000000000004</v>
      </c>
      <c r="J82" s="27">
        <v>167</v>
      </c>
      <c r="K82" s="15">
        <f t="shared" si="4"/>
        <v>76386.292000000001</v>
      </c>
    </row>
    <row r="83" spans="1:11" x14ac:dyDescent="0.35">
      <c r="A83" s="19" t="s">
        <v>67</v>
      </c>
      <c r="B83" s="25">
        <v>73754.928</v>
      </c>
      <c r="C83" s="27">
        <v>0</v>
      </c>
      <c r="D83" s="27">
        <v>1200</v>
      </c>
      <c r="E83" s="27">
        <v>5621.6196</v>
      </c>
      <c r="F83" s="27">
        <f t="shared" si="5"/>
        <v>5734.0519919999997</v>
      </c>
      <c r="G83" s="27">
        <v>6000</v>
      </c>
      <c r="H83" s="27">
        <v>0</v>
      </c>
      <c r="I83" s="27">
        <v>408.96000000000004</v>
      </c>
      <c r="J83" s="27">
        <v>167</v>
      </c>
      <c r="K83" s="15">
        <f t="shared" si="4"/>
        <v>92886.559592000005</v>
      </c>
    </row>
    <row r="84" spans="1:11" x14ac:dyDescent="0.35">
      <c r="A84" s="19" t="s">
        <v>68</v>
      </c>
      <c r="B84" s="25">
        <v>25750</v>
      </c>
      <c r="C84" s="27">
        <v>0</v>
      </c>
      <c r="D84" s="27">
        <v>1200</v>
      </c>
      <c r="E84" s="27">
        <v>0</v>
      </c>
      <c r="F84" s="27">
        <f t="shared" si="5"/>
        <v>2061.6750000000002</v>
      </c>
      <c r="G84" s="26">
        <v>0</v>
      </c>
      <c r="H84" s="26">
        <v>0</v>
      </c>
      <c r="I84" s="27">
        <v>0</v>
      </c>
      <c r="J84" s="27">
        <v>167</v>
      </c>
      <c r="K84" s="15">
        <f t="shared" si="4"/>
        <v>29178.674999999999</v>
      </c>
    </row>
    <row r="85" spans="1:11" x14ac:dyDescent="0.35">
      <c r="F85" s="27"/>
    </row>
    <row r="86" spans="1:11" x14ac:dyDescent="0.35">
      <c r="A86" s="18" t="s">
        <v>2</v>
      </c>
      <c r="B86" s="28"/>
      <c r="C86" s="26"/>
      <c r="D86" s="26"/>
      <c r="E86" s="27"/>
      <c r="F86" s="27"/>
      <c r="G86" s="27"/>
      <c r="H86" s="27"/>
      <c r="I86" s="27"/>
      <c r="J86" s="26"/>
      <c r="K86" s="15"/>
    </row>
    <row r="87" spans="1:11" x14ac:dyDescent="0.35">
      <c r="A87" s="19" t="s">
        <v>55</v>
      </c>
      <c r="B87" s="25">
        <v>107120</v>
      </c>
      <c r="C87" s="26">
        <v>0</v>
      </c>
      <c r="D87" s="26">
        <v>0</v>
      </c>
      <c r="E87" s="26">
        <v>8034</v>
      </c>
      <c r="F87" s="27">
        <f t="shared" si="5"/>
        <v>8194.68</v>
      </c>
      <c r="G87" s="27">
        <v>30706.368000000002</v>
      </c>
      <c r="H87" s="27">
        <v>9750</v>
      </c>
      <c r="I87" s="27">
        <v>1498.7520000000002</v>
      </c>
      <c r="J87" s="26">
        <v>167</v>
      </c>
      <c r="K87" s="15">
        <f t="shared" ref="K87:K99" si="6">SUM(B87:J87)</f>
        <v>165470.80000000002</v>
      </c>
    </row>
    <row r="88" spans="1:11" x14ac:dyDescent="0.35">
      <c r="A88" s="19" t="s">
        <v>42</v>
      </c>
      <c r="B88" s="25">
        <v>95000</v>
      </c>
      <c r="C88" s="26">
        <v>0</v>
      </c>
      <c r="D88" s="26">
        <v>0</v>
      </c>
      <c r="E88" s="26">
        <v>7125</v>
      </c>
      <c r="F88" s="27">
        <f t="shared" si="5"/>
        <v>7267.5</v>
      </c>
      <c r="G88" s="27">
        <v>9504.1920000000009</v>
      </c>
      <c r="H88" s="27">
        <v>3250</v>
      </c>
      <c r="I88" s="27">
        <v>408.96000000000004</v>
      </c>
      <c r="J88" s="26">
        <v>167</v>
      </c>
      <c r="K88" s="15">
        <f t="shared" si="6"/>
        <v>122722.652</v>
      </c>
    </row>
    <row r="89" spans="1:11" x14ac:dyDescent="0.35">
      <c r="A89" s="19" t="s">
        <v>56</v>
      </c>
      <c r="B89" s="25">
        <v>80213.119999999995</v>
      </c>
      <c r="C89" s="26">
        <v>0</v>
      </c>
      <c r="D89" s="26">
        <v>1200</v>
      </c>
      <c r="E89" s="26">
        <v>6015.9839999999995</v>
      </c>
      <c r="F89" s="27">
        <f t="shared" si="5"/>
        <v>6228.1036799999993</v>
      </c>
      <c r="G89" s="27">
        <v>20212.032000000003</v>
      </c>
      <c r="H89" s="27">
        <v>6500</v>
      </c>
      <c r="I89" s="27">
        <v>817.72800000000007</v>
      </c>
      <c r="J89" s="26">
        <v>167</v>
      </c>
      <c r="K89" s="15">
        <f>SUM(B89:J89)</f>
        <v>121353.96768</v>
      </c>
    </row>
    <row r="90" spans="1:11" x14ac:dyDescent="0.35">
      <c r="A90" s="19" t="s">
        <v>56</v>
      </c>
      <c r="B90" s="25">
        <v>78524.991999999998</v>
      </c>
      <c r="C90" s="26">
        <v>0</v>
      </c>
      <c r="D90" s="26">
        <v>1200</v>
      </c>
      <c r="E90" s="26">
        <v>5889.3743999999997</v>
      </c>
      <c r="F90" s="27">
        <f t="shared" si="5"/>
        <v>6098.9618879999998</v>
      </c>
      <c r="G90" s="27">
        <v>9504.1920000000009</v>
      </c>
      <c r="H90" s="27">
        <v>3250</v>
      </c>
      <c r="I90" s="27">
        <v>408.96000000000004</v>
      </c>
      <c r="J90" s="26">
        <v>167</v>
      </c>
      <c r="K90" s="15">
        <f t="shared" si="6"/>
        <v>105043.48028800001</v>
      </c>
    </row>
    <row r="91" spans="1:11" x14ac:dyDescent="0.35">
      <c r="A91" s="19" t="s">
        <v>56</v>
      </c>
      <c r="B91" s="25">
        <v>80367.040000000008</v>
      </c>
      <c r="C91" s="26">
        <v>0</v>
      </c>
      <c r="D91" s="26">
        <v>1200</v>
      </c>
      <c r="E91" s="26">
        <v>6027.5280000000002</v>
      </c>
      <c r="F91" s="27">
        <f t="shared" si="5"/>
        <v>6239.8785600000001</v>
      </c>
      <c r="G91" s="27">
        <v>20212.032000000003</v>
      </c>
      <c r="H91" s="27">
        <v>6500</v>
      </c>
      <c r="I91" s="27">
        <v>817.72800000000007</v>
      </c>
      <c r="J91" s="26">
        <v>167</v>
      </c>
      <c r="K91" s="15">
        <f t="shared" si="6"/>
        <v>121531.20656000002</v>
      </c>
    </row>
    <row r="92" spans="1:11" x14ac:dyDescent="0.35">
      <c r="A92" s="19" t="s">
        <v>56</v>
      </c>
      <c r="B92" s="25">
        <v>61360</v>
      </c>
      <c r="C92" s="26">
        <v>0</v>
      </c>
      <c r="D92" s="26">
        <v>1200</v>
      </c>
      <c r="E92" s="26">
        <v>4602</v>
      </c>
      <c r="F92" s="27">
        <f t="shared" si="5"/>
        <v>4785.84</v>
      </c>
      <c r="G92" s="27">
        <v>6000</v>
      </c>
      <c r="H92" s="27">
        <v>0</v>
      </c>
      <c r="I92" s="27">
        <v>0</v>
      </c>
      <c r="J92" s="26">
        <v>167</v>
      </c>
      <c r="K92" s="15">
        <f t="shared" si="6"/>
        <v>78114.84</v>
      </c>
    </row>
    <row r="93" spans="1:11" x14ac:dyDescent="0.35">
      <c r="A93" s="19" t="s">
        <v>56</v>
      </c>
      <c r="B93" s="25">
        <v>56160</v>
      </c>
      <c r="C93" s="26">
        <v>0</v>
      </c>
      <c r="D93" s="26">
        <v>1200</v>
      </c>
      <c r="E93" s="26">
        <v>4212</v>
      </c>
      <c r="F93" s="27">
        <f t="shared" si="5"/>
        <v>4388.04</v>
      </c>
      <c r="G93" s="27">
        <v>23795.3472</v>
      </c>
      <c r="H93" s="22">
        <v>3250</v>
      </c>
      <c r="I93" s="27">
        <v>1498.7520000000002</v>
      </c>
      <c r="J93" s="26">
        <v>167</v>
      </c>
      <c r="K93" s="15">
        <f t="shared" si="6"/>
        <v>94671.139199999991</v>
      </c>
    </row>
    <row r="94" spans="1:11" x14ac:dyDescent="0.35">
      <c r="A94" s="19" t="s">
        <v>56</v>
      </c>
      <c r="B94" s="25">
        <v>56160</v>
      </c>
      <c r="C94" s="26">
        <v>0</v>
      </c>
      <c r="D94" s="26">
        <v>1200</v>
      </c>
      <c r="E94" s="26">
        <v>4212</v>
      </c>
      <c r="F94" s="27">
        <f t="shared" si="5"/>
        <v>4388.04</v>
      </c>
      <c r="G94" s="27">
        <v>9504.1920000000009</v>
      </c>
      <c r="H94" s="22">
        <v>3250</v>
      </c>
      <c r="I94" s="27">
        <v>408.96000000000004</v>
      </c>
      <c r="J94" s="26">
        <v>167</v>
      </c>
      <c r="K94" s="15">
        <f t="shared" si="6"/>
        <v>79290.191999999995</v>
      </c>
    </row>
    <row r="95" spans="1:11" x14ac:dyDescent="0.35">
      <c r="A95" s="19" t="s">
        <v>56</v>
      </c>
      <c r="B95" s="25">
        <v>56160</v>
      </c>
      <c r="C95" s="26">
        <v>0</v>
      </c>
      <c r="D95" s="26">
        <v>1200</v>
      </c>
      <c r="E95" s="26">
        <v>4212</v>
      </c>
      <c r="F95" s="27">
        <f t="shared" si="5"/>
        <v>4388.04</v>
      </c>
      <c r="G95" s="27">
        <v>20212.032000000003</v>
      </c>
      <c r="H95" s="22">
        <v>6500</v>
      </c>
      <c r="I95" s="27">
        <v>817.72800000000007</v>
      </c>
      <c r="J95" s="26">
        <v>167</v>
      </c>
      <c r="K95" s="15">
        <f t="shared" si="6"/>
        <v>93656.8</v>
      </c>
    </row>
    <row r="96" spans="1:11" x14ac:dyDescent="0.35">
      <c r="A96" s="19" t="s">
        <v>57</v>
      </c>
      <c r="B96" s="25">
        <v>81998.592000000004</v>
      </c>
      <c r="C96" s="26">
        <v>0</v>
      </c>
      <c r="D96" s="26">
        <v>1200</v>
      </c>
      <c r="E96" s="26">
        <v>6149.8944000000001</v>
      </c>
      <c r="F96" s="26">
        <f t="shared" si="5"/>
        <v>6364.6922880000002</v>
      </c>
      <c r="G96" s="27">
        <v>20212.032000000003</v>
      </c>
      <c r="H96" s="27">
        <v>6500</v>
      </c>
      <c r="I96" s="27">
        <v>817.72800000000007</v>
      </c>
      <c r="J96" s="26">
        <v>167</v>
      </c>
      <c r="K96" s="15">
        <f t="shared" si="6"/>
        <v>123409.93868800002</v>
      </c>
    </row>
    <row r="97" spans="1:11" x14ac:dyDescent="0.35">
      <c r="A97" s="19" t="s">
        <v>57</v>
      </c>
      <c r="B97" s="25">
        <v>78653.952000000005</v>
      </c>
      <c r="C97" s="26">
        <v>0</v>
      </c>
      <c r="D97" s="26">
        <v>1200</v>
      </c>
      <c r="E97" s="26">
        <v>5899.0464000000002</v>
      </c>
      <c r="F97" s="26">
        <f t="shared" si="5"/>
        <v>6108.8273280000003</v>
      </c>
      <c r="G97" s="27">
        <v>20212.032000000003</v>
      </c>
      <c r="H97" s="27">
        <v>6500</v>
      </c>
      <c r="I97" s="27">
        <v>817.72800000000007</v>
      </c>
      <c r="J97" s="26">
        <v>167</v>
      </c>
      <c r="K97" s="15">
        <f t="shared" si="6"/>
        <v>119558.58572800002</v>
      </c>
    </row>
    <row r="98" spans="1:11" x14ac:dyDescent="0.35">
      <c r="A98" s="19" t="s">
        <v>57</v>
      </c>
      <c r="B98" s="25">
        <v>78024.960000000006</v>
      </c>
      <c r="C98" s="26">
        <v>0</v>
      </c>
      <c r="D98" s="26">
        <v>1200</v>
      </c>
      <c r="E98" s="26">
        <v>5851.8720000000003</v>
      </c>
      <c r="F98" s="26">
        <f t="shared" si="5"/>
        <v>6060.7094400000005</v>
      </c>
      <c r="G98" s="27">
        <v>20212.032000000003</v>
      </c>
      <c r="H98" s="27">
        <v>6500</v>
      </c>
      <c r="I98" s="27">
        <v>0</v>
      </c>
      <c r="J98" s="26">
        <v>167</v>
      </c>
      <c r="K98" s="15">
        <f t="shared" si="6"/>
        <v>118016.57344000002</v>
      </c>
    </row>
    <row r="99" spans="1:11" x14ac:dyDescent="0.35">
      <c r="A99" s="19" t="s">
        <v>58</v>
      </c>
      <c r="B99" s="25">
        <v>64663.040000000001</v>
      </c>
      <c r="C99" s="26">
        <v>0</v>
      </c>
      <c r="D99" s="26">
        <v>1200</v>
      </c>
      <c r="E99" s="26">
        <v>4849.7280000000001</v>
      </c>
      <c r="F99" s="26">
        <f t="shared" si="5"/>
        <v>5038.5225600000003</v>
      </c>
      <c r="G99" s="27">
        <v>9504.1920000000009</v>
      </c>
      <c r="H99" s="27">
        <v>3250</v>
      </c>
      <c r="I99" s="27">
        <v>408.96000000000004</v>
      </c>
      <c r="J99" s="26">
        <v>167</v>
      </c>
      <c r="K99" s="15">
        <f t="shared" si="6"/>
        <v>89081.44256000001</v>
      </c>
    </row>
    <row r="101" spans="1:11" x14ac:dyDescent="0.35">
      <c r="A101" s="19"/>
    </row>
  </sheetData>
  <pageMargins left="0.7" right="0.7" top="0.75" bottom="0.75" header="0.3" footer="0.3"/>
  <pageSetup scale="50" fitToWidth="0" fitToHeight="0" orientation="landscape" horizontalDpi="4294967295" verticalDpi="4294967295" r:id="rId1"/>
  <rowBreaks count="1" manualBreakCount="1">
    <brk id="42" max="10" man="1"/>
  </rowBreaks>
  <ignoredErrors>
    <ignoredError sqref="F5:F17 F20:F24 F27 F29:F41 F44:F47 F48:F54 F55:F81 F82:F84 F87:F88 F89:F95 F96:F99" formulaRange="1"/>
    <ignoredError sqref="G21:I21 G34:G35 I34:I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Pay to be Published</vt:lpstr>
      <vt:lpstr>'Pay to be Published'!Print_Area</vt:lpstr>
    </vt:vector>
  </TitlesOfParts>
  <Manager/>
  <Company>Unknown Organization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 User</dc:creator>
  <cp:keywords/>
  <dc:description/>
  <cp:lastModifiedBy>Rob  Romo</cp:lastModifiedBy>
  <cp:revision/>
  <cp:lastPrinted>2025-05-27T23:02:04Z</cp:lastPrinted>
  <dcterms:created xsi:type="dcterms:W3CDTF">2003-01-28T22:05:46Z</dcterms:created>
  <dcterms:modified xsi:type="dcterms:W3CDTF">2025-05-27T23:02:13Z</dcterms:modified>
  <cp:category/>
  <cp:contentStatus/>
</cp:coreProperties>
</file>